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CBF8D6F5-C1E7-4A58-8AC8-8AE1E5CCC708}"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<sst xmlns="http://schemas.openxmlformats.org/spreadsheetml/2006/main" count="2392" uniqueCount="950">
  <si>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</si>
  <si>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</si>
  <si>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</si>
  <si>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</si>
  <si>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</si>
  <si>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</si>
  <si>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</si>
  <si>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</si>
  <si>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</si>
  <si>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</si>
  <si>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</si>
  <si>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</si>
  <si>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</si>
  <si>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</si>
  <si>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</si>
  <si>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</si>
  <si>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</si>
  <si>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</si>
  <si>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</si>
  <si>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</si>
  <si>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</si>
  <si>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</si>
  <si>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</si>
  <si>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</si>
  <si>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</si>
  <si>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</si>
  <si>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</si>
  <si>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</si>
  <si>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</si>
  <si>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</si>
  <si>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</si>
  <si>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</si>
  <si>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</si>
  <si>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</si>
  <si>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</si>
  <si>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</si>
  <si>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</si>
  <si>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</si>
  <si>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</si>
  <si>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</si>
  <si>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</si>
  <si>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</si>
  <si>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</si>
  <si>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</si>
  <si>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</si>
  <si>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</si>
  <si>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</si>
  <si>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</si>
  <si>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</si>
  <si>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</si>
  <si>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</si>
  <si>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</si>
  <si>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</si>
  <si>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</si>
  <si>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</si>
  <si>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</si>
  <si>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</si>
  <si>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</si>
  <si>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</si>
  <si>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</si>
  <si>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</si>
  <si>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</si>
  <si>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</si>
  <si>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</si>
  <si>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</si>
  <si>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</si>
  <si>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</si>
  <si>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</si>
  <si>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</si>
  <si>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</si>
  <si>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</si>
  <si>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</si>
  <si>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</si>
  <si>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</si>
  <si>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</si>
  <si>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</si>
  <si>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</si>
  <si>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</si>
  <si>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</si>
  <si>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</si>
  <si>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</si>
  <si>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</si>
  <si>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</si>
  <si>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</si>
  <si>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</si>
  <si>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</si>
  <si>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</si>
  <si>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</si>
  <si>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</si>
  <si>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</si>
  <si>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</si>
  <si>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</si>
  <si>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</si>
  <si>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</si>
  <si>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</si>
  <si>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</si>
  <si>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</si>
  <si>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</si>
  <si>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</si>
  <si>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</si>
  <si>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</si>
  <si>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</si>
  <si>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</si>
  <si>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</si>
  <si>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</si>
  <si>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</si>
  <si>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</si>
  <si>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</si>
  <si>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</si>
  <si>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</si>
  <si>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</si>
  <si>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</si>
  <si>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</si>
  <si>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</si>
  <si>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</si>
  <si>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</si>
  <si>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</si>
  <si>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</si>
  <si>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</si>
  <si>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</si>
  <si>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</si>
  <si>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</si>
  <si>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</si>
  <si>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</si>
  <si>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</si>
  <si>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</si>
  <si>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</si>
  <si>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</si>
  <si>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</si>
  <si>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</si>
  <si>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</si>
  <si>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</si>
  <si>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</si>
  <si>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</si>
  <si>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</si>
  <si>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</si>
  <si>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</si>
  <si>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</si>
  <si>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</si>
  <si>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</si>
  <si>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</si>
  <si>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</si>
  <si>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</si>
  <si>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</si>
  <si>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</si>
  <si>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</si>
  <si>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</si>
  <si>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</si>
  <si>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</si>
  <si>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</si>
  <si>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</si>
  <si>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</si>
  <si>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</si>
  <si>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</si>
  <si>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</si>
  <si>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</si>
  <si>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</si>
  <si>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</si>
  <si>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</si>
  <si>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</si>
  <si>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</si>
  <si>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</si>
  <si>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</si>
  <si>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</si>
  <si>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</si>
  <si>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</si>
  <si>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</si>
  <si>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</si>
  <si>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</si>
  <si>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</si>
  <si>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</si>
  <si>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</si>
  <si>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</si>
  <si>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</si>
  <si>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</si>
  <si>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</si>
  <si>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</si>
  <si>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</si>
  <si>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</si>
  <si>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</si>
  <si>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</si>
  <si>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</si>
  <si>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</si>
  <si>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</si>
  <si>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</si>
  <si>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</si>
  <si>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</si>
  <si>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</si>
  <si>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</si>
  <si>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</si>
  <si>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</si>
  <si>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</si>
  <si>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</si>
  <si>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</si>
  <si>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</si>
  <si>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</si>
  <si>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</si>
  <si>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</si>
  <si>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</si>
  <si>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</si>
  <si>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</si>
  <si>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</si>
  <si>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</si>
  <si>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</si>
  <si>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</si>
  <si>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</si>
  <si>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</si>
  <si>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</si>
  <si>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</si>
  <si>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</si>
  <si>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</si>
  <si>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</si>
  <si>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</si>
  <si>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</si>
  <si>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</si>
  <si>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</si>
  <si>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</si>
  <si>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</si>
  <si>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</si>
  <si>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</si>
  <si>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</si>
  <si>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</si>
  <si>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</si>
  <si>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</si>
  <si>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</si>
  <si>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</si>
  <si>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</si>
  <si>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</si>
  <si>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</si>
  <si>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</si>
  <si>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</si>
  <si>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</si>
  <si>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</si>
  <si>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</si>
  <si>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</si>
  <si>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</si>
  <si>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</si>
  <si>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</si>
  <si>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</si>
  <si>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</si>
  <si>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</si>
  <si>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</si>
  <si>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</si>
  <si>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</si>
  <si>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</si>
  <si>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</si>
  <si>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</si>
  <si>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</si>
  <si>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</si>
  <si>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</si>
  <si>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</si>
  <si>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</si>
  <si>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</si>
  <si>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</si>
  <si>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</si>
  <si>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</si>
  <si>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</si>
  <si>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</si>
  <si>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</si>
  <si>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</si>
  <si>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</si>
  <si>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</si>
  <si>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</si>
  <si>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</si>
  <si>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</si>
  <si>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</si>
  <si>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</si>
  <si>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</si>
  <si>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</si>
  <si>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</si>
  <si>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</si>
  <si>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</si>
  <si>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</si>
  <si>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</si>
  <si>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</si>
  <si>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</si>
  <si>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</si>
  <si>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</si>
  <si>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</si>
  <si>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</si>
  <si>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</si>
  <si>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</si>
  <si>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</si>
  <si>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</si>
  <si>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</si>
  <si>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</si>
  <si>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</si>
  <si>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</si>
  <si>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</si>
  <si>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</si>
  <si>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</si>
  <si>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</si>
  <si>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</si>
  <si>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</si>
  <si>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</si>
  <si>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</si>
  <si>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</si>
  <si>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</si>
  <si>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</si>
  <si>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</si>
  <si>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</si>
  <si>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</si>
  <si>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</si>
  <si>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</si>
  <si>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</si>
  <si>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</si>
  <si>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</si>
  <si>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</si>
  <si>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</si>
  <si>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</si>
  <si>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</si>
  <si>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</si>
  <si>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</si>
  <si>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</si>
  <si>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</si>
  <si>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</si>
  <si>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</si>
  <si>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</si>
  <si>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</si>
  <si>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</si>
  <si>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</si>
  <si>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</si>
  <si>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</si>
  <si>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</si>
  <si>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</si>
  <si>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</si>
  <si>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</si>
  <si>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</si>
  <si>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</si>
  <si>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</si>
  <si>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</si>
  <si>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</si>
  <si>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</si>
  <si>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</si>
  <si>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</si>
  <si>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</si>
  <si>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</si>
  <si>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</si>
  <si>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</si>
  <si>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</si>
  <si>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</si>
  <si>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</si>
  <si>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</si>
  <si>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</si>
  <si>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</si>
  <si>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</si>
  <si>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</si>
  <si>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</si>
  <si>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</si>
  <si>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</si>
  <si>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</si>
  <si>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</si>
  <si>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</si>
  <si>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</si>
  <si>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</si>
  <si>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</si>
  <si>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</si>
  <si>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</si>
  <si>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</si>
  <si>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</si>
  <si>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</si>
  <si>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</si>
  <si>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</si>
  <si>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</si>
  <si>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</si>
  <si>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</si>
  <si>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</si>
  <si>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</si>
  <si>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</si>
  <si>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</si>
  <si>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</si>
  <si>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</si>
  <si>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</si>
  <si>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</si>
  <si>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</si>
  <si>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</si>
  <si>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</si>
  <si>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</si>
  <si>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</si>
  <si>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</si>
  <si>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</si>
  <si>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</si>
  <si>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</si>
  <si>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</si>
  <si>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</si>
  <si>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</si>
  <si>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</si>
  <si>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</si>
  <si>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</si>
  <si>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</si>
  <si>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</si>
  <si>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</si>
  <si>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</si>
  <si>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</si>
  <si>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</si>
  <si>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</si>
  <si>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</si>
  <si>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</si>
  <si>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</si>
  <si>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</si>
  <si>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</si>
  <si>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</si>
  <si>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</si>
  <si>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</si>
  <si>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</si>
  <si>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</si>
  <si>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</si>
  <si>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</si>
  <si>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</si>
  <si>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</si>
  <si>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</si>
  <si>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</si>
  <si>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</si>
  <si>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</si>
  <si>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</si>
  <si>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</si>
  <si>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</si>
  <si>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</si>
  <si>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</si>
  <si>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</si>
  <si>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</si>
  <si>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</si>
  <si>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</si>
  <si>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</si>
  <si>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</si>
  <si>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</si>
  <si>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</si>
  <si>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</si>
  <si>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</si>
  <si>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</si>
  <si>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</si>
  <si>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</si>
  <si>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</si>
  <si>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</si>
  <si>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</si>
  <si>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</si>
  <si>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</si>
  <si>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</si>
  <si>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</si>
  <si>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</si>
  <si>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</si>
  <si>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</si>
  <si>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</si>
  <si>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</si>
  <si>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</si>
  <si>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</si>
  <si>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</si>
  <si>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</si>
  <si>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</si>
  <si>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</si>
  <si>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</si>
  <si>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</si>
  <si>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</si>
  <si>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</si>
  <si>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</si>
  <si>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</si>
  <si>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</si>
  <si>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</si>
  <si>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</si>
  <si>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</si>
  <si>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</si>
  <si>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</si>
  <si>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</si>
  <si>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</si>
  <si>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</si>
  <si>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</si>
  <si>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</si>
  <si>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</si>
  <si>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</si>
  <si>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</si>
  <si>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</si>
  <si>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</si>
  <si>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</si>
  <si>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</si>
  <si>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</si>
  <si>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</si>
  <si>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</si>
  <si>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</si>
  <si>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</si>
  <si>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</si>
  <si>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</si>
  <si>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</si>
  <si>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</si>
  <si>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</si>
  <si>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</si>
  <si>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</si>
  <si>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</si>
  <si>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</si>
  <si>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</si>
  <si>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</si>
  <si>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</si>
  <si>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</si>
  <si>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</si>
  <si>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</si>
  <si>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</si>
  <si>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</si>
  <si>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</si>
  <si>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</si>
  <si>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</si>
  <si>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</si>
  <si>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</si>
  <si>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</si>
  <si>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</si>
  <si>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</si>
  <si>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</si>
  <si>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</si>
  <si>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</si>
  <si>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</si>
  <si>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</si>
  <si>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</si>
  <si>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</si>
  <si>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</si>
  <si>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</si>
  <si>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</si>
  <si>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</si>
  <si>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</si>
  <si>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</si>
  <si>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</si>
  <si>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</si>
  <si>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</si>
  <si>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</si>
  <si>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</si>
  <si>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</si>
  <si>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</si>
  <si>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</si>
  <si>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</si>
  <si>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</si>
  <si>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</si>
  <si>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</si>
  <si>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</si>
  <si>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</si>
  <si>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</si>
  <si>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</si>
  <si>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</si>
  <si>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</si>
  <si>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</si>
  <si>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</si>
  <si>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</si>
  <si>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</si>
  <si>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</si>
  <si>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</si>
  <si>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</si>
  <si>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</si>
  <si>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</si>
  <si>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</si>
  <si>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</si>
  <si>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</si>
  <si>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</si>
  <si>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</si>
  <si>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</si>
  <si>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</si>
  <si>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</si>
  <si>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</si>
  <si>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</si>
  <si>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</si>
  <si>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</si>
  <si>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</si>
  <si>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</si>
  <si>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</si>
  <si>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</si>
  <si>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</si>
  <si>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</si>
  <si>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</si>
  <si>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</si>
  <si>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</si>
  <si>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</si>
  <si>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</si>
  <si>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</si>
  <si>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</si>
  <si>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</si>
  <si>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</si>
  <si>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</si>
  <si>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</si>
  <si>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</si>
  <si>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</si>
  <si>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</si>
  <si>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</si>
  <si>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</si>
  <si>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</si>
  <si>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</si>
  <si>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</si>
  <si>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</si>
  <si>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</si>
  <si>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</si>
  <si>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</si>
  <si>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</si>
  <si>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</si>
  <si>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</si>
  <si>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</si>
  <si>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</si>
  <si>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</si>
  <si>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</si>
  <si>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</si>
  <si>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</si>
  <si>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</si>
  <si>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</si>
  <si>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</si>
  <si>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</si>
  <si>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</si>
  <si>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</si>
  <si>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</si>
  <si>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</si>
  <si>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</si>
  <si>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</si>
  <si>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</si>
  <si>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</si>
  <si>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</si>
  <si>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</si>
  <si>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</si>
  <si>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</si>
  <si>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</si>
  <si>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</si>
  <si>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</si>
  <si>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</si>
  <si>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</si>
  <si>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</si>
  <si>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</si>
  <si>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</si>
  <si>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</si>
  <si>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</si>
  <si>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</si>
  <si>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</si>
  <si>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</si>
  <si>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</si>
  <si>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</si>
  <si>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</si>
  <si>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</si>
  <si>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</si>
  <si>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</si>
  <si>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</si>
  <si>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</si>
  <si>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</si>
  <si>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</si>
  <si>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</si>
  <si>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</si>
  <si>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</si>
  <si>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</si>
  <si>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</si>
  <si>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</si>
  <si>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</si>
  <si>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</si>
  <si>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</si>
  <si>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</si>
  <si>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</si>
  <si>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</si>
  <si>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</si>
  <si>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</si>
  <si>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</si>
  <si>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</si>
  <si>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</si>
  <si>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</si>
  <si>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</si>
  <si>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</si>
  <si>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</si>
  <si>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</si>
  <si>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</si>
  <si>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</si>
  <si>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</si>
  <si>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</si>
  <si>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</si>
  <si>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</si>
  <si>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</si>
  <si>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</si>
  <si>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</si>
  <si>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</si>
  <si>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</si>
  <si>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</si>
  <si>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</si>
  <si>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</si>
  <si>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</si>
  <si>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</si>
  <si>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</si>
  <si>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</si>
  <si>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</si>
  <si>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</si>
  <si>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</si>
  <si>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</si>
  <si>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</si>
  <si>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</si>
  <si>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</si>
  <si>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</si>
  <si>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</si>
  <si>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</si>
  <si>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</si>
  <si>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</si>
  <si>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</si>
  <si>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</si>
  <si>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</si>
  <si>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</si>
  <si>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</si>
  <si>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</si>
  <si>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</si>
  <si>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</si>
  <si>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</si>
  <si>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</si>
  <si>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</si>
  <si>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</si>
  <si>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</si>
  <si>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</si>
  <si>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</si>
  <si>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</si>
  <si>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</si>
  <si>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</si>
  <si>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</si>
  <si>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</si>
  <si>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</si>
  <si>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</si>
  <si>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</si>
  <si>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</si>
  <si>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</si>
  <si>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</si>
  <si>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</si>
  <si>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</si>
  <si>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</si>
  <si>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</si>
  <si>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</si>
  <si>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</si>
  <si>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</si>
  <si>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</si>
  <si>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</si>
  <si>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</si>
  <si>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</si>
  <si>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</si>
  <si>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</si>
  <si>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</si>
  <si>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</si>
  <si>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</si>
  <si>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</si>
  <si>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</si>
  <si>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</si>
  <si>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</si>
  <si>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</si>
  <si>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</si>
  <si>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</si>
  <si>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</si>
  <si>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</si>
  <si>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</si>
  <si>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</si>
  <si>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</si>
  <si>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</si>
  <si>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</si>
  <si>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</si>
  <si>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</si>
  <si>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</si>
  <si>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</si>
  <si>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</si>
  <si>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</si>
  <si>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</si>
  <si>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</si>
  <si>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</si>
  <si>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</si>
  <si>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</si>
  <si>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</si>
  <si>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</si>
  <si>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</si>
  <si>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</si>
  <si>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</si>
  <si>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</si>
  <si>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</si>
  <si>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</si>
  <si>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</si>
  <si>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</si>
  <si>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</si>
  <si>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</si>
  <si>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</si>
  <si>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</si>
  <si>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</si>
  <si>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</si>
  <si>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</si>
  <si>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</si>
  <si>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</si>
  <si>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</si>
  <si>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</si>
  <si>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</si>
  <si>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</si>
  <si>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</si>
  <si>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</si>
  <si>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</si>
  <si>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</si>
  <si>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</si>
  <si>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</si>
  <si>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</si>
  <si>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</si>
  <si>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</si>
  <si>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</si>
  <si>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</si>
  <si>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</si>
  <si>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</si>
  <si>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</si>
  <si>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</si>
  <si>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</si>
  <si>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</si>
  <si>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</si>
  <si>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</si>
  <si>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</si>
  <si>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</si>
  <si>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</si>
  <si>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</si>
  <si>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</si>
  <si>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</si>
  <si>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</si>
  <si>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</si>
  <si>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</si>
  <si>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</si>
  <si>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</si>
  <si>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</si>
  <si>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</si>
  <si>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</si>
  <si>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</si>
  <si>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</si>
  <si>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</si>
  <si>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</si>
  <si>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</si>
  <si>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</si>
  <si>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</si>
  <si>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</si>
  <si>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</si>
  <si>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</si>
  <si>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</si>
  <si>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</si>
  <si>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</si>
  <si>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</si>
  <si>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</si>
  <si>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</si>
  <si>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</si>
  <si>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</si>
  <si>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</si>
  <si>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</si>
  <si>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</si>
  <si>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</si>
  <si>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</si>
  <si>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</si>
  <si>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</si>
  <si>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</si>
  <si>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</si>
  <si>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</si>
  <si>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</si>
  <si>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</si>
  <si>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</si>
  <si>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</si>
  <si>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</si>
  <si>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</si>
  <si>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</si>
  <si>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</si>
  <si>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</si>
  <si>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</si>
  <si>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</si>
  <si>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</si>
  <si>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</si>
  <si>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</si>
  <si>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</si>
  <si>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</si>
  <si>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</si>
  <si>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</si>
  <si>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</si>
  <si>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</si>
  <si>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</si>
  <si>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</si>
  <si>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</si>
  <si>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</si>
  <si>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</si>
  <si>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</si>
  <si>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</si>
  <si>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</si>
  <si>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</si>
  <si>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</si>
  <si>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</si>
  <si>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</si>
  <si>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</si>
  <si>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</si>
  <si>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</si>
  <si>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</si>
  <si>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</si>
  <si>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</si>
  <si>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</si>
  <si>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</si>
  <si>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</si>
  <si>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</si>
  <si>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</si>
  <si>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</si>
  <si>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</si>
  <si>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</si>
  <si>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</si>
  <si>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</si>
  <si>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</si>
  <si>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</si>
  <si>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</si>
  <si>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</si>
  <si>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</si>
  <si>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</si>
  <si>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</si>
  <si>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</si>
  <si>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</si>
  <si>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</si>
  <si>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</si>
  <si>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</si>
  <si>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</si>
  <si>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</si>
  <si>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</si>
  <si>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</si>
  <si>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</si>
  <si>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</si>
  <si>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</si>
  <si>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</si>
  <si>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</si>
  <si>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</si>
  <si>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</si>
  <si>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</si>
  <si>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</si>
  <si>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</si>
  <si>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</si>
  <si>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</si>
  <si>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</si>
  <si>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</si>
  <si>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</si>
  <si>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</si>
  <si>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</si>
  <si>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</si>
  <si>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</si>
  <si>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</si>
  <si>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</si>
  <si>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</si>
  <si>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</si>
  <si>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</si>
  <si>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</si>
  <si>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</si>
  <si>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</si>
  <si>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Overtime</t>
  </si>
  <si>
    <t>Program Incentives</t>
  </si>
  <si>
    <t>Yolo County Construction Program</t>
  </si>
  <si>
    <t>Graduation Incentives</t>
  </si>
  <si>
    <t>Training</t>
  </si>
  <si>
    <t xml:space="preserve">              9*</t>
  </si>
  <si>
    <t xml:space="preserve">*Yolo County Probation Department made 9 separate diversion determinations that were referred to the Youth Reinvestment Grant provider, Yolo Conflict Resolution Center, who case manages their diversion and notifies Probation if they successfully complete the program.  The Probation Department and District Attorney's Office dismiss the referral if the youth successfully complete the terms of diversion. </t>
  </si>
  <si>
    <r>
      <rPr>
        <b/>
        <sz val="10"/>
        <rFont val="Arial"/>
        <family val="2"/>
      </rPr>
      <t>Training</t>
    </r>
    <r>
      <rPr>
        <sz val="10"/>
        <rFont val="Arial"/>
        <family val="2"/>
      </rPr>
      <t xml:space="preserve">
The overarching goal and expected benefit of supporting probation staff in their mission is to reduce an offender's risk to re-offend while under probation supervision.  Funds were used to pay for training related expenses.  Training was provided for professional development of staff and for support and sustainability of evidence-based programming.  The goal is to provide staff with the most current and up to date training needed to effectively achieve desired outcomes and to continue to support ongoing systematic changes within the department. </t>
    </r>
  </si>
  <si>
    <r>
      <rPr>
        <b/>
        <sz val="10"/>
        <rFont val="Arial"/>
        <family val="2"/>
      </rPr>
      <t>Yolo County Construction Program (YCCP)</t>
    </r>
    <r>
      <rPr>
        <sz val="10"/>
        <rFont val="Arial"/>
        <family val="2"/>
      </rPr>
      <t xml:space="preserve">
Staffing: 0.1 FTE Supervising Probation Officer; (1.0) FTE Deputy Probation Officer II; two 0.5 FTE Youth Construction Crew Assistant
Research demonstrating long-term effects of juvenile detention has pointed to negative, long-lasting consequences for court-involved youth.  In line with the Juvenile Detention Alternatives Initiative (JDAI), our goal is to utilize alternatives to incarceration to meet the needs of the youth and the community in a safe and structured manner without inappropriately detaining youth and impacting their development.  Yolo County Probation believes utilizing appropriate resourcing and an informed and effective set of community supervision programming alternatives to custody will reduce re-offense within the high-risk juvenile population.  The goal of the YCCP is to avoid further involvement in the adult criminal justice system for high-risk youth as they age out.    
The YCCP provides alternatives to incarceration for pre- and post-adjudicated youth to avoid unnecessary detainment.  The program is cost-effective, promotes community safety and provides high-structured supervision for those youth who can be safely maintained in the community.  Probation officers assigned to this program coordinate the youth within the guidelines of the Community-Based Supervision model to ensure case planning, targeted interventions and family involvement in the YCCP are completed.  Participation is targeted at 15 at any given time and incorporates youth pending adjudication or in response to violation behaviors to build on the incentives of reduced involvement with law enforcement once programming in YCCP is complete.  The program is comprised of school coursework, vocational education and paid pre-apprenticeship training, along with targeted mental health counseling to high-risk eligible youth under Probation's supervision.  This program of supervision, which has been successful in Yolo County in prior years, enables Probation Supervision to more effectively manage the juvenile justice population in our communities without incarceration or out-of-home placement for high risk youth, while ensuring public safety.</t>
    </r>
  </si>
  <si>
    <t>While a variety of changes occurred within the Juvenile Division of the Yolo County Probation Department in 2019, obtaining full staffing levels was a priority.  An on-going goal of the department has been a lower youth-to-staff ratio for the officers maintaining caseloads.  Regrettably, this was not always feasible during the year due to other transitions taking place in the Division.  Still, Yolo County Probation continued to supervise pre-adjudicated youth while released pending the court process through the GPS/Electronic Monitoring Program.  This reduced the number of technical violations for these youth, once adjudicated, as they were familiar with the requirements of probation and the expectations of the Court.
Yolo County Probation is now beginning its fourth school year partnering with the Yolo County Office of Education to provide youth a vocational education program.  The goal of the Yolo County Construction Program is to directly incentivize increased school attendance.  JJCPA/YOBG funds support related services and treatment programs contributing to reductions in school expulsions, mental health crises, and truancies. 
Trends relating to Juvenile Justice in Yolo County are similar with trends throughout California.  Statewide, the majority of referrals are misdemeanors with a little over a third for felonies and approximately 10% for status offenses (https://openjustice.doj.ca.gov).  In Yolo County, about 60% of the referrals are for misdemeanors, 39% are for felonies and 1% are for status offenses.  The number of referrals for Yolo County increased slightly from 189 in 2018 to 192 in 2019, but felony referrals decreased by 19%. 
The Yolo County Probation Department was awarded a BSCC Youth Reinvestment Grant to support youth diversions of referrals for a defined set of misdemeanors and felonies.  Youth referrals are assessed for fitness for a diversion and are offered enrollment with the Yolo Resource Conflict Resolution Center to participate in restorative justice conference circles that counsel youth with input from the victim.  This has led to a reduction in court filings as seen in Report 3, with a reduction of Petition Types by 19% year over year [108 (2019) vs. 133 (2018)].</t>
  </si>
  <si>
    <t>Rachelle Gayton</t>
  </si>
  <si>
    <t>Probation Division Manager - Operations</t>
  </si>
  <si>
    <t>(530) 406-5358</t>
  </si>
  <si>
    <t>rachelle.gayton@yolocounty.org</t>
  </si>
  <si>
    <t>William Oneto</t>
  </si>
  <si>
    <t>(530) 406 -5340</t>
  </si>
  <si>
    <t>william.oneto@yolocounty.org</t>
  </si>
  <si>
    <t>Probation Division Manager</t>
  </si>
  <si>
    <t xml:space="preserve">PC Refresh and Incentives
Basic supplies and equipment are utilized to support the Juvenile Probation Supervision Unit, including computer equipment, communication devices and other officer safety-related supplies.  This equipment improves the officers' ability and capacity to efficiently perform their case management duties.  
Incentives are considered one of the most important factors that encourage youth and their families to put forth positive efforts in rehabilitation. Incentives are built around the needs of the youth and their families that will support them in their efforts to change such as advancements in education, transportation to programs/services, and basic needs such as clothing and food. </t>
  </si>
  <si>
    <r>
      <rPr>
        <b/>
        <sz val="10"/>
        <rFont val="Arial"/>
        <family val="2"/>
      </rPr>
      <t>Juvenile Hall</t>
    </r>
    <r>
      <rPr>
        <sz val="10"/>
        <rFont val="Arial"/>
        <family val="2"/>
      </rPr>
      <t xml:space="preserve">
Yolo County Probation contracted with the Yolo County Health and Human Services Agency's for mental health services to strengthen and economize mental health services in the Juvenile Hall due to a down-trending hall population.  This contributed to releases with warm handoffs to mental health services in the community for youth re-entering.  YOBG funding was also used to support pro-social skills, self-reflection and personal journaling classes for youth via service providers (Intersection for the Arts and Yolo Arts).</t>
    </r>
  </si>
  <si>
    <r>
      <rPr>
        <b/>
        <sz val="10"/>
        <rFont val="Arial"/>
        <family val="2"/>
      </rPr>
      <t>Community-Based Supervision</t>
    </r>
    <r>
      <rPr>
        <sz val="10"/>
        <rFont val="Arial"/>
        <family val="2"/>
      </rPr>
      <t xml:space="preserve">
Staffing funded via JJCPA: 0.33 FTE Probation Division Manager; 0.9 FTE Supervising Probation Officer; 1.0 FTE Senior Deputy Probation Officer; 2.0 FTE Deputy Probation Officer II; 1.0 FTE Legal Secretary II
Staffing funded via YOBG: 4.0 FTE Deputy Probation Officer II; 1.0 FTE Probation Aide; 0.5 FTE Supervising Clinician (vacant for 8.5 months).  Mental health services were contracted out to our county Health and Human Services Agency.  WRAP services, provided by CommuniCare and Victor, along with the Woodland PAL Program were also supported by YOBG funds. 
Research has shown focusing on higher-risk offenders has the most impact on recidivism (Andres and Downden 2006).  Criminal justice research has shown that combining probation monitoring with effective treatment will yield the greatest recidivism reduction.  By adhering to principles of risk/need responsivity with offenders, research has shown counties can create plans and allocate appropriate funding to provide quality programming across a number of areas, which result in better outcomes (4 Bonta, J., &amp; Andres, D.A. [2007]).  Yolo County's Community-Based Supervision programs and services continue to operate in much the same manner as in the prior year.  The goal of the program is to reduce the risk of recidivism and prevent removal from the community by providing targeted community-based case management and evidence-based programming.   Probation officers utilize a risk/needs screening tool to identify a youth’s risk and protective factors to ensure the level of supervision and services adequately match the youth.  Case planning is conducted with the youth and their family and includes an achievement plan outlining services, supports and opportunities in the community in which the youth lives.  In 2019, Effective Practices in Community Supervision (EPICS) was piloted on select caseloads in a rollout  which includes a way of communicating and assisting youth with making positive changes in their lives.  The target population is moderate-high risk probation youth.  In collaboration with community-based juvenile justice providers, interventions include FFT, TFCBT, Cog-SBI, TBS, CBS, Wrap or individual therapy.  Through this strength-based approach to case management, probation officers use a system of graduated responses to reward compliant behavior and/or address non-compliance.  This program allows for intensive case management and targeted treatment plans for moderate-high risk probation youth.  It also allows for capping of caseloads to meet the needs of youth and families.  Depending on the level of risk, caseload size varies.  This is due to contact requirements, location of contacts and certain resource availability.</t>
    </r>
  </si>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</sst>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lliam.oneto@yolocounty.org" TargetMode="External"/><Relationship Id="rId1" Type="http://schemas.openxmlformats.org/officeDocument/2006/relationships/hyperlink" Target="mailto:rachelle.gayton@yolo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16" activePane="bottomLeft" state="frozen"/>
      <selection pane="bottomLeft" activeCell="F26" sqref="F26:J26"/>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948</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459</v>
      </c>
      <c r="B24" s="266"/>
      <c r="C24" s="266"/>
      <c r="D24" s="266"/>
      <c r="E24" s="267"/>
      <c r="F24" s="268">
        <v>44104</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937</v>
      </c>
      <c r="B27" s="252"/>
      <c r="C27" s="252"/>
      <c r="D27" s="252"/>
      <c r="E27" s="253"/>
      <c r="F27" s="251" t="s">
        <v>938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939</v>
      </c>
      <c r="B29" s="242"/>
      <c r="C29" s="243"/>
      <c r="D29" s="254" t="s">
        <v>940</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941</v>
      </c>
      <c r="B32" s="245"/>
      <c r="C32" s="245"/>
      <c r="D32" s="245"/>
      <c r="E32" s="245"/>
      <c r="F32" s="244" t="s">
        <v>944</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942</v>
      </c>
      <c r="B34" s="242"/>
      <c r="C34" s="243"/>
      <c r="D34" s="263" t="s">
        <v>943</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949</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Yolo</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11</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t="s">
        <v>932</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108</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166</v>
      </c>
      <c r="J14" s="291"/>
      <c r="K14" s="97"/>
      <c r="L14" s="97"/>
      <c r="M14" s="97"/>
      <c r="N14" s="97"/>
      <c r="O14" s="98"/>
    </row>
    <row r="15" spans="1:24" ht="13.8" x14ac:dyDescent="0.25">
      <c r="A15" s="91"/>
      <c r="B15" s="45"/>
      <c r="C15" s="128"/>
      <c r="D15" s="128"/>
      <c r="E15" s="296" t="s">
        <v>815</v>
      </c>
      <c r="F15" s="296"/>
      <c r="G15" s="296"/>
      <c r="H15" s="296"/>
      <c r="I15" s="288">
        <v>29</v>
      </c>
      <c r="J15" s="289"/>
      <c r="K15" s="97"/>
      <c r="L15" s="97"/>
      <c r="M15" s="97"/>
      <c r="N15" s="97"/>
      <c r="O15" s="98"/>
    </row>
    <row r="16" spans="1:24" ht="14.4" x14ac:dyDescent="0.3">
      <c r="A16" s="102"/>
      <c r="B16" s="45"/>
      <c r="C16" s="128"/>
      <c r="D16" s="128"/>
      <c r="E16" s="298" t="s">
        <v>827</v>
      </c>
      <c r="F16" s="298"/>
      <c r="G16" s="298"/>
      <c r="H16" s="298"/>
      <c r="I16" s="292">
        <f>SUM(I14:J15)</f>
        <v>195</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101</v>
      </c>
      <c r="J20" s="291"/>
      <c r="K20" s="97"/>
      <c r="L20" s="97"/>
      <c r="M20" s="97"/>
      <c r="N20" s="97"/>
      <c r="O20" s="98"/>
    </row>
    <row r="21" spans="1:24" ht="13.8" x14ac:dyDescent="0.25">
      <c r="A21" s="102"/>
      <c r="B21" s="128"/>
      <c r="C21" s="128"/>
      <c r="D21" s="128"/>
      <c r="E21" s="296" t="s">
        <v>818</v>
      </c>
      <c r="F21" s="296"/>
      <c r="G21" s="296"/>
      <c r="H21" s="296"/>
      <c r="I21" s="309">
        <v>55</v>
      </c>
      <c r="J21" s="310"/>
      <c r="K21" s="97"/>
      <c r="L21" s="97"/>
      <c r="M21" s="97"/>
      <c r="N21" s="97"/>
      <c r="O21" s="98"/>
    </row>
    <row r="22" spans="1:24" ht="13.8" x14ac:dyDescent="0.25">
      <c r="A22" s="102"/>
      <c r="B22" s="128"/>
      <c r="C22" s="128"/>
      <c r="D22" s="128"/>
      <c r="E22" s="297" t="s">
        <v>819</v>
      </c>
      <c r="F22" s="297"/>
      <c r="G22" s="297"/>
      <c r="H22" s="297"/>
      <c r="I22" s="290">
        <v>28</v>
      </c>
      <c r="J22" s="291"/>
      <c r="K22" s="97"/>
      <c r="L22" s="97"/>
      <c r="M22" s="97"/>
      <c r="N22" s="97"/>
      <c r="O22" s="98"/>
    </row>
    <row r="23" spans="1:24" ht="13.8" x14ac:dyDescent="0.25">
      <c r="A23" s="102"/>
      <c r="B23" s="128"/>
      <c r="C23" s="128"/>
      <c r="D23" s="128"/>
      <c r="E23" s="296" t="s">
        <v>820</v>
      </c>
      <c r="F23" s="296"/>
      <c r="G23" s="296"/>
      <c r="H23" s="296"/>
      <c r="I23" s="288">
        <v>2</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0</v>
      </c>
      <c r="J25" s="289"/>
      <c r="K25" s="97"/>
      <c r="L25" s="97"/>
      <c r="M25" s="97"/>
      <c r="N25" s="97"/>
      <c r="O25" s="98"/>
    </row>
    <row r="26" spans="1:24" ht="13.8" x14ac:dyDescent="0.25">
      <c r="A26" s="102"/>
      <c r="B26" s="128"/>
      <c r="C26" s="128"/>
      <c r="D26" s="128"/>
      <c r="E26" s="297" t="s">
        <v>823</v>
      </c>
      <c r="F26" s="297"/>
      <c r="G26" s="297"/>
      <c r="H26" s="297"/>
      <c r="I26" s="290">
        <v>9</v>
      </c>
      <c r="J26" s="291"/>
      <c r="K26" s="97"/>
      <c r="L26" s="97"/>
      <c r="M26" s="97"/>
      <c r="N26" s="97"/>
      <c r="O26" s="98"/>
    </row>
    <row r="27" spans="1:24" ht="14.4" x14ac:dyDescent="0.3">
      <c r="A27" s="102"/>
      <c r="B27" s="128"/>
      <c r="C27" s="128"/>
      <c r="D27" s="128"/>
      <c r="E27" s="298" t="s">
        <v>827</v>
      </c>
      <c r="F27" s="298"/>
      <c r="G27" s="298"/>
      <c r="H27" s="298"/>
      <c r="I27" s="292">
        <f>SUM(I20:J26)</f>
        <v>195</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t="s">
        <v>933</v>
      </c>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P29" sqref="P29"/>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Yolo</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95</v>
      </c>
      <c r="K7" s="360"/>
      <c r="L7" s="45"/>
      <c r="M7" s="45"/>
      <c r="N7" s="45"/>
      <c r="O7" s="92"/>
    </row>
    <row r="8" spans="1:37" ht="14.1" customHeight="1" x14ac:dyDescent="0.25">
      <c r="A8" s="91"/>
      <c r="B8" s="128"/>
      <c r="C8" s="128"/>
      <c r="D8" s="353" t="s">
        <v>890</v>
      </c>
      <c r="E8" s="354"/>
      <c r="F8" s="354"/>
      <c r="G8" s="354"/>
      <c r="H8" s="354"/>
      <c r="I8" s="355"/>
      <c r="J8" s="361">
        <v>13</v>
      </c>
      <c r="K8" s="362"/>
      <c r="L8" s="125"/>
      <c r="M8" s="125"/>
      <c r="N8" s="125"/>
      <c r="O8" s="126"/>
      <c r="P8" s="214"/>
    </row>
    <row r="9" spans="1:37" ht="14.1" customHeight="1" x14ac:dyDescent="0.25">
      <c r="A9" s="91"/>
      <c r="B9" s="128"/>
      <c r="C9" s="128"/>
      <c r="D9" s="356" t="s">
        <v>827</v>
      </c>
      <c r="E9" s="357"/>
      <c r="F9" s="357"/>
      <c r="G9" s="357"/>
      <c r="H9" s="357"/>
      <c r="I9" s="358"/>
      <c r="J9" s="337">
        <f>SUM(I7:J8)</f>
        <v>108</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29</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15</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40</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1</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25</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0</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11</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2</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2</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40</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100</v>
      </c>
      <c r="K32" s="370"/>
      <c r="L32" s="125"/>
      <c r="M32" s="125"/>
      <c r="N32" s="125"/>
      <c r="O32" s="126"/>
      <c r="P32" s="214"/>
    </row>
    <row r="33" spans="1:37" ht="14.1" customHeight="1" x14ac:dyDescent="0.25">
      <c r="A33" s="91"/>
      <c r="B33" s="45"/>
      <c r="C33" s="45"/>
      <c r="D33" s="329" t="s">
        <v>815</v>
      </c>
      <c r="E33" s="330"/>
      <c r="F33" s="330"/>
      <c r="G33" s="330"/>
      <c r="H33" s="330"/>
      <c r="I33" s="368"/>
      <c r="J33" s="335">
        <v>8</v>
      </c>
      <c r="K33" s="336"/>
      <c r="L33" s="125"/>
      <c r="M33" s="125"/>
      <c r="N33" s="125"/>
      <c r="O33" s="126"/>
      <c r="P33" s="214"/>
    </row>
    <row r="34" spans="1:37" ht="14.1" customHeight="1" x14ac:dyDescent="0.25">
      <c r="A34" s="91"/>
      <c r="B34" s="45"/>
      <c r="C34" s="45"/>
      <c r="D34" s="340" t="s">
        <v>827</v>
      </c>
      <c r="E34" s="340"/>
      <c r="F34" s="340"/>
      <c r="G34" s="340"/>
      <c r="H34" s="340"/>
      <c r="I34" s="340"/>
      <c r="J34" s="337">
        <f>SUM(J32:K33)</f>
        <v>108</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v>64</v>
      </c>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22</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v>17</v>
      </c>
      <c r="K39" s="291"/>
      <c r="L39" s="125"/>
      <c r="M39" s="125"/>
      <c r="N39" s="125"/>
      <c r="O39" s="126"/>
      <c r="P39" s="214"/>
    </row>
    <row r="40" spans="1:37" ht="14.1" customHeight="1" x14ac:dyDescent="0.25">
      <c r="A40" s="91"/>
      <c r="B40" s="136"/>
      <c r="C40" s="128"/>
      <c r="D40" s="333" t="s">
        <v>820</v>
      </c>
      <c r="E40" s="334"/>
      <c r="F40" s="334"/>
      <c r="G40" s="334"/>
      <c r="H40" s="334"/>
      <c r="I40" s="334"/>
      <c r="J40" s="288">
        <v>0</v>
      </c>
      <c r="K40" s="289"/>
      <c r="L40" s="125"/>
      <c r="M40" s="125"/>
      <c r="N40" s="125"/>
      <c r="O40" s="126"/>
      <c r="P40" s="214"/>
    </row>
    <row r="41" spans="1:37" ht="14.1" customHeight="1" x14ac:dyDescent="0.25">
      <c r="A41" s="91"/>
      <c r="B41" s="136"/>
      <c r="C41" s="128"/>
      <c r="D41" s="331" t="s">
        <v>821</v>
      </c>
      <c r="E41" s="332"/>
      <c r="F41" s="332"/>
      <c r="G41" s="332"/>
      <c r="H41" s="332"/>
      <c r="I41" s="332"/>
      <c r="J41" s="290">
        <v>0</v>
      </c>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v>0</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v>5</v>
      </c>
      <c r="K43" s="291"/>
      <c r="L43" s="125"/>
      <c r="M43" s="125"/>
      <c r="N43" s="125"/>
      <c r="O43" s="126"/>
      <c r="P43" s="214"/>
    </row>
    <row r="44" spans="1:37" ht="14.1" customHeight="1" x14ac:dyDescent="0.25">
      <c r="A44" s="91"/>
      <c r="B44" s="128"/>
      <c r="C44" s="128"/>
      <c r="D44" s="327" t="s">
        <v>827</v>
      </c>
      <c r="E44" s="328"/>
      <c r="F44" s="328"/>
      <c r="G44" s="328"/>
      <c r="H44" s="328"/>
      <c r="I44" s="328"/>
      <c r="J44" s="292">
        <f>SUM(J37:K43)</f>
        <v>108</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Yolo</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74</v>
      </c>
      <c r="H9" s="386"/>
      <c r="I9" s="183"/>
    </row>
    <row r="10" spans="1:21" ht="13.8" x14ac:dyDescent="0.25">
      <c r="A10" s="165"/>
      <c r="B10" s="206"/>
      <c r="C10" s="397" t="s">
        <v>872</v>
      </c>
      <c r="D10" s="397"/>
      <c r="E10" s="397"/>
      <c r="F10" s="397"/>
      <c r="G10" s="395">
        <v>117</v>
      </c>
      <c r="H10" s="395"/>
      <c r="I10" s="183"/>
    </row>
    <row r="11" spans="1:21" ht="13.8" x14ac:dyDescent="0.25">
      <c r="A11" s="165"/>
      <c r="B11" s="206"/>
      <c r="C11" s="396" t="s">
        <v>873</v>
      </c>
      <c r="D11" s="396"/>
      <c r="E11" s="396"/>
      <c r="F11" s="396"/>
      <c r="G11" s="386">
        <v>1</v>
      </c>
      <c r="H11" s="386"/>
      <c r="I11" s="183"/>
    </row>
    <row r="12" spans="1:21" ht="14.4" x14ac:dyDescent="0.3">
      <c r="A12" s="165"/>
      <c r="B12" s="177"/>
      <c r="C12" s="298" t="s">
        <v>827</v>
      </c>
      <c r="D12" s="298"/>
      <c r="E12" s="298"/>
      <c r="F12" s="298"/>
      <c r="G12" s="392">
        <f>SUM(G9:H11)</f>
        <v>192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158</v>
      </c>
      <c r="H16" s="386"/>
      <c r="I16" s="98"/>
    </row>
    <row r="17" spans="1:9" ht="13.8" x14ac:dyDescent="0.25">
      <c r="A17" s="102"/>
      <c r="B17" s="128"/>
      <c r="C17" s="296" t="s">
        <v>815</v>
      </c>
      <c r="D17" s="296"/>
      <c r="E17" s="296"/>
      <c r="F17" s="296"/>
      <c r="G17" s="395">
        <v>34</v>
      </c>
      <c r="H17" s="395"/>
      <c r="I17" s="98"/>
    </row>
    <row r="18" spans="1:9" ht="14.4" x14ac:dyDescent="0.3">
      <c r="A18" s="102"/>
      <c r="B18" s="128"/>
      <c r="C18" s="298" t="s">
        <v>827</v>
      </c>
      <c r="D18" s="298"/>
      <c r="E18" s="298"/>
      <c r="F18" s="298"/>
      <c r="G18" s="406">
        <f>SUM(G16:H17)</f>
        <v>192</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30</v>
      </c>
      <c r="H22" s="386"/>
      <c r="I22" s="98"/>
    </row>
    <row r="23" spans="1:9" ht="13.8" x14ac:dyDescent="0.25">
      <c r="A23" s="102"/>
      <c r="B23" s="128"/>
      <c r="C23" s="296" t="s">
        <v>818</v>
      </c>
      <c r="D23" s="296"/>
      <c r="E23" s="296"/>
      <c r="F23" s="296"/>
      <c r="G23" s="407">
        <v>59</v>
      </c>
      <c r="H23" s="407"/>
      <c r="I23" s="98"/>
    </row>
    <row r="24" spans="1:9" ht="13.8" x14ac:dyDescent="0.25">
      <c r="A24" s="102"/>
      <c r="B24" s="128"/>
      <c r="C24" s="297" t="s">
        <v>817</v>
      </c>
      <c r="D24" s="297"/>
      <c r="E24" s="297"/>
      <c r="F24" s="297"/>
      <c r="G24" s="386">
        <v>103</v>
      </c>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6">
        <f>SUM(G22:H25)</f>
        <v>192</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Yolo</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936</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36" zoomScale="130" zoomScaleNormal="130" workbookViewId="0">
      <selection activeCell="A147"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Yolo</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Yolo</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tr">
        <f>'CONTACT INFORMATION'!$A$24</f>
        <v>Yolo</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489</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515452</v>
      </c>
      <c r="F132" s="449"/>
      <c r="G132" s="449">
        <v>691176</v>
      </c>
      <c r="H132" s="449"/>
      <c r="I132" s="450"/>
      <c r="J132" s="450"/>
    </row>
    <row r="133" spans="1:16" x14ac:dyDescent="0.25">
      <c r="A133" s="503" t="s">
        <v>528</v>
      </c>
      <c r="B133" s="503"/>
      <c r="C133" s="503"/>
      <c r="D133" s="503"/>
      <c r="E133" s="432">
        <v>3739</v>
      </c>
      <c r="F133" s="432"/>
      <c r="G133" s="433">
        <v>8544</v>
      </c>
      <c r="H133" s="433"/>
      <c r="I133" s="448"/>
      <c r="J133" s="448"/>
    </row>
    <row r="134" spans="1:16" x14ac:dyDescent="0.25">
      <c r="A134" s="502" t="s">
        <v>529</v>
      </c>
      <c r="B134" s="502"/>
      <c r="C134" s="502"/>
      <c r="D134" s="502"/>
      <c r="E134" s="449">
        <v>1748</v>
      </c>
      <c r="F134" s="449"/>
      <c r="G134" s="449">
        <v>63018</v>
      </c>
      <c r="H134" s="449"/>
      <c r="I134" s="450"/>
      <c r="J134" s="450"/>
    </row>
    <row r="135" spans="1:16" x14ac:dyDescent="0.25">
      <c r="A135" s="503" t="s">
        <v>530</v>
      </c>
      <c r="B135" s="503"/>
      <c r="C135" s="503"/>
      <c r="D135" s="503"/>
      <c r="E135" s="432">
        <v>0</v>
      </c>
      <c r="F135" s="432"/>
      <c r="G135" s="433">
        <v>21529</v>
      </c>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v>57712</v>
      </c>
      <c r="F137" s="432"/>
      <c r="G137" s="433">
        <v>46595</v>
      </c>
      <c r="H137" s="433"/>
      <c r="I137" s="448"/>
      <c r="J137" s="448"/>
    </row>
    <row r="138" spans="1:16" x14ac:dyDescent="0.25">
      <c r="A138" s="501" t="s">
        <v>537</v>
      </c>
      <c r="B138" s="502"/>
      <c r="C138" s="502"/>
      <c r="D138" s="502"/>
      <c r="E138" s="444"/>
      <c r="F138" s="444"/>
      <c r="G138" s="444"/>
      <c r="H138" s="444"/>
      <c r="I138" s="438"/>
      <c r="J138" s="438"/>
    </row>
    <row r="139" spans="1:16" x14ac:dyDescent="0.25">
      <c r="A139" s="440" t="s">
        <v>927</v>
      </c>
      <c r="B139" s="430"/>
      <c r="C139" s="430"/>
      <c r="D139" s="431"/>
      <c r="E139" s="432">
        <v>5422</v>
      </c>
      <c r="F139" s="432"/>
      <c r="G139" s="433">
        <v>312</v>
      </c>
      <c r="H139" s="433"/>
      <c r="I139" s="433"/>
      <c r="J139" s="433"/>
    </row>
    <row r="140" spans="1:16" x14ac:dyDescent="0.25">
      <c r="A140" s="440" t="s">
        <v>928</v>
      </c>
      <c r="B140" s="430"/>
      <c r="C140" s="430"/>
      <c r="D140" s="431"/>
      <c r="E140" s="432">
        <v>0</v>
      </c>
      <c r="F140" s="432"/>
      <c r="G140" s="433">
        <v>1989</v>
      </c>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584073</v>
      </c>
      <c r="F142" s="437"/>
      <c r="G142" s="437">
        <f>SUM(G132:G141)</f>
        <v>833163</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947</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Yolo</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929</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506</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v>160585</v>
      </c>
      <c r="F184" s="449"/>
      <c r="G184" s="449"/>
      <c r="H184" s="449"/>
      <c r="I184" s="450">
        <v>77584</v>
      </c>
      <c r="J184" s="450"/>
    </row>
    <row r="185" spans="1:20" x14ac:dyDescent="0.25">
      <c r="A185" s="445" t="s">
        <v>528</v>
      </c>
      <c r="B185" s="446"/>
      <c r="C185" s="446"/>
      <c r="D185" s="447"/>
      <c r="E185" s="432"/>
      <c r="F185" s="432"/>
      <c r="G185" s="433"/>
      <c r="H185" s="433"/>
      <c r="I185" s="448">
        <v>8800</v>
      </c>
      <c r="J185" s="448"/>
    </row>
    <row r="186" spans="1:20" x14ac:dyDescent="0.25">
      <c r="A186" s="441" t="s">
        <v>529</v>
      </c>
      <c r="B186" s="442"/>
      <c r="C186" s="442"/>
      <c r="D186" s="443"/>
      <c r="E186" s="449"/>
      <c r="F186" s="449"/>
      <c r="G186" s="449"/>
      <c r="H186" s="449"/>
      <c r="I186" s="450">
        <v>195298</v>
      </c>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t="s">
        <v>930</v>
      </c>
      <c r="B191" s="430"/>
      <c r="C191" s="430"/>
      <c r="D191" s="431"/>
      <c r="E191" s="432"/>
      <c r="F191" s="432"/>
      <c r="G191" s="433"/>
      <c r="H191" s="433"/>
      <c r="I191" s="433">
        <v>750</v>
      </c>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160585</v>
      </c>
      <c r="F194" s="437"/>
      <c r="G194" s="437">
        <f>SUM(G184:G193)</f>
        <v>0</v>
      </c>
      <c r="H194" s="437"/>
      <c r="I194" s="437">
        <f>SUM(I184:I193)</f>
        <v>282432</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935</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tr">
        <f>'CONTACT INFORMATION'!$A$24</f>
        <v>Yolo</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507</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v>866</v>
      </c>
      <c r="F238" s="432"/>
      <c r="G238" s="433">
        <v>63</v>
      </c>
      <c r="H238" s="433"/>
      <c r="I238" s="448">
        <v>9958</v>
      </c>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866</v>
      </c>
      <c r="F247" s="437"/>
      <c r="G247" s="437">
        <f>SUM(G237:G246)</f>
        <v>63</v>
      </c>
      <c r="H247" s="437"/>
      <c r="I247" s="437">
        <f>SUM(I237:I246)</f>
        <v>9958</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934</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Yolo</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t="s">
        <v>509</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c r="H296" s="433"/>
      <c r="I296" s="448">
        <v>15357</v>
      </c>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0</v>
      </c>
      <c r="H305" s="437"/>
      <c r="I305" s="437">
        <f>SUM(I295:I304)</f>
        <v>15357</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945</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tr">
        <f>'CONTACT INFORMATION'!$A$24</f>
        <v>Yolo</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t="s">
        <v>468</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v>40667</v>
      </c>
      <c r="H354" s="433"/>
      <c r="I354" s="448"/>
      <c r="J354" s="448"/>
    </row>
    <row r="355" spans="1:10" x14ac:dyDescent="0.25">
      <c r="A355" s="441" t="s">
        <v>529</v>
      </c>
      <c r="B355" s="442"/>
      <c r="C355" s="442"/>
      <c r="D355" s="443"/>
      <c r="E355" s="449"/>
      <c r="F355" s="449"/>
      <c r="G355" s="449">
        <v>21250</v>
      </c>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t="s">
        <v>931</v>
      </c>
      <c r="B360" s="430"/>
      <c r="C360" s="430"/>
      <c r="D360" s="431"/>
      <c r="E360" s="432"/>
      <c r="F360" s="432"/>
      <c r="G360" s="433"/>
      <c r="H360" s="433"/>
      <c r="I360" s="433">
        <v>16735</v>
      </c>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61917</v>
      </c>
      <c r="H363" s="437"/>
      <c r="I363" s="437">
        <f>SUM(I353:I362)</f>
        <v>16735</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946</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Yolo</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Yolo</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Yolo</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Yolo</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Yolo</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Yolo</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Yolo</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Yolo</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Yolo</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Yolo</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252:J285 A310:J344 A199:J226 A426:J460 A484:J518 A542:J576 A600:J634 A658:J692 A832:J866 A368:J402"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A78" sqref="A78:J110"/>
    </sheetView>
  </sheetViews>
  <sheetFormatPr defaultRowHeight="13.2" x14ac:dyDescent="0.25"/>
  <sheetData>
    <row r="1" spans="1:10" ht="15.6" x14ac:dyDescent="0.3">
      <c r="A1" s="350" t="s">
        <v>848</v>
      </c>
      <c r="B1" s="351"/>
      <c r="C1" s="351"/>
      <c r="D1" s="351"/>
      <c r="E1" s="351"/>
      <c r="F1" s="351"/>
      <c r="G1" s="351"/>
      <c r="H1" s="348" t="str">
        <f>'CONTACT INFORMATION'!$A$24</f>
        <v>Yolo</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Yolo</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Yolo</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Yolo</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Yolo</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Yolo</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Yolo</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Yolo</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Yolo</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Yolo</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Yolo</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Yolo</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Yolo</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Yolo</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Yolo</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Yolo</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195</v>
      </c>
      <c r="E10" s="130"/>
      <c r="F10" s="39"/>
      <c r="G10" s="567" t="s">
        <v>847</v>
      </c>
      <c r="H10" s="567"/>
      <c r="I10" s="570"/>
      <c r="J10" s="174">
        <f>'REPORT 1'!$I$27</f>
        <v>195</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108</v>
      </c>
      <c r="E17" s="39"/>
      <c r="F17" s="39"/>
      <c r="G17" s="562" t="s">
        <v>847</v>
      </c>
      <c r="H17" s="562"/>
      <c r="I17" s="563"/>
      <c r="J17" s="173">
        <f>'REPORT 3'!$J$34</f>
        <v>108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40</v>
      </c>
      <c r="E21" s="39"/>
      <c r="F21" s="39"/>
      <c r="G21" s="562" t="s">
        <v>847</v>
      </c>
      <c r="H21" s="562"/>
      <c r="I21" s="563"/>
      <c r="J21" s="173">
        <f>'REPORT 3'!$J$44</f>
        <v>108</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192</v>
      </c>
      <c r="G28" s="562" t="s">
        <v>847</v>
      </c>
      <c r="H28" s="562"/>
      <c r="I28" s="563"/>
      <c r="J28" s="175">
        <f>'ARREST REPORT'!$G$18</f>
        <v>192</v>
      </c>
    </row>
    <row r="31" spans="1:10" ht="13.8" x14ac:dyDescent="0.25">
      <c r="G31" s="564" t="s">
        <v>816</v>
      </c>
      <c r="H31" s="564"/>
      <c r="I31" s="565"/>
      <c r="J31" s="171" t="s">
        <v>827</v>
      </c>
    </row>
    <row r="32" spans="1:10" s="1" customFormat="1" ht="13.8" x14ac:dyDescent="0.25">
      <c r="G32" s="562" t="s">
        <v>847</v>
      </c>
      <c r="H32" s="562"/>
      <c r="I32" s="563"/>
      <c r="J32" s="175">
        <f>'ARREST REPORT'!$G$26</f>
        <v>192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Yolo</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Yolo</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Yolo</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Yolo</v>
      </c>
    </row>
    <row r="2" spans="1:2" x14ac:dyDescent="0.25">
      <c r="A2" t="s">
        <v>541</v>
      </c>
      <c r="B2" s="25">
        <f>Reportdate</f>
        <v>44104</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Rachelle Gayton</v>
      </c>
    </row>
    <row r="10" spans="1:2" x14ac:dyDescent="0.25">
      <c r="A10" t="s">
        <v>218</v>
      </c>
      <c r="B10" t="str">
        <f>primarytitle</f>
        <v>Probation Division Manager - Operations</v>
      </c>
    </row>
    <row r="11" spans="1:2" x14ac:dyDescent="0.25">
      <c r="A11" t="s">
        <v>217</v>
      </c>
      <c r="B11" t="str">
        <f>primphone</f>
        <v>(530) 406-5358</v>
      </c>
    </row>
    <row r="12" spans="1:2" x14ac:dyDescent="0.25">
      <c r="A12" t="s">
        <v>193</v>
      </c>
      <c r="B12" s="10" t="str">
        <f>preemail</f>
        <v>rachelle.gayton@yolocounty.org</v>
      </c>
    </row>
    <row r="13" spans="1:2" x14ac:dyDescent="0.25">
      <c r="A13" t="s">
        <v>365</v>
      </c>
      <c r="B13" t="str">
        <f>seccontact</f>
        <v>William Oneto</v>
      </c>
    </row>
    <row r="14" spans="1:2" x14ac:dyDescent="0.25">
      <c r="A14" t="s">
        <v>366</v>
      </c>
      <c r="B14" t="str">
        <f>seccontitle</f>
        <v>Probation Division Manager</v>
      </c>
    </row>
    <row r="15" spans="1:2" x14ac:dyDescent="0.25">
      <c r="A15" t="s">
        <v>367</v>
      </c>
      <c r="B15" t="str">
        <f>secphone</f>
        <v>(530) 406 -5340</v>
      </c>
    </row>
    <row r="16" spans="1:2" x14ac:dyDescent="0.25">
      <c r="A16" t="s">
        <v>368</v>
      </c>
      <c r="B16" t="str">
        <f>secemail</f>
        <v>william.oneto@yolocounty.org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515452</v>
      </c>
    </row>
    <row r="24" spans="1:2" x14ac:dyDescent="0.25">
      <c r="A24" t="s">
        <v>548</v>
      </c>
      <c r="B24" s="11">
        <f>t1yobgserv</f>
        <v>3739</v>
      </c>
    </row>
    <row r="25" spans="1:2" x14ac:dyDescent="0.25">
      <c r="A25" t="s">
        <v>549</v>
      </c>
      <c r="B25" s="11">
        <f>t1yobgprof</f>
        <v>1748</v>
      </c>
    </row>
    <row r="26" spans="1:2" x14ac:dyDescent="0.25">
      <c r="A26" t="s">
        <v>550</v>
      </c>
      <c r="B26" s="11">
        <f>t1yobgcbo</f>
        <v>0</v>
      </c>
    </row>
    <row r="27" spans="1:2" x14ac:dyDescent="0.25">
      <c r="A27" t="s">
        <v>551</v>
      </c>
      <c r="B27" s="11">
        <f>t1yobgequip</f>
        <v>0</v>
      </c>
    </row>
    <row r="28" spans="1:2" x14ac:dyDescent="0.25">
      <c r="A28" t="s">
        <v>552</v>
      </c>
      <c r="B28" s="11">
        <f>t1yobgadmin</f>
        <v>57712</v>
      </c>
    </row>
    <row r="29" spans="1:2" x14ac:dyDescent="0.25">
      <c r="A29" t="s">
        <v>553</v>
      </c>
      <c r="B29" s="11">
        <f>t1yobgothr1</f>
        <v>5422</v>
      </c>
    </row>
    <row r="30" spans="1:2" x14ac:dyDescent="0.25">
      <c r="A30" t="s">
        <v>554</v>
      </c>
      <c r="B30" s="11">
        <f>t1yobgothr2</f>
        <v>0</v>
      </c>
    </row>
    <row r="31" spans="1:2" x14ac:dyDescent="0.25">
      <c r="A31" t="s">
        <v>582</v>
      </c>
      <c r="B31" s="11">
        <f>t1yobgothr3</f>
        <v>0</v>
      </c>
    </row>
    <row r="32" spans="1:2" x14ac:dyDescent="0.25">
      <c r="A32" t="s">
        <v>555</v>
      </c>
      <c r="B32" s="11">
        <f>t1yobgtot</f>
        <v>584073</v>
      </c>
    </row>
    <row r="33" spans="1:2" x14ac:dyDescent="0.25">
      <c r="A33" t="s">
        <v>556</v>
      </c>
      <c r="B33" s="11">
        <f>t1jjcpasal</f>
        <v>691176</v>
      </c>
    </row>
    <row r="34" spans="1:2" x14ac:dyDescent="0.25">
      <c r="A34" t="s">
        <v>557</v>
      </c>
      <c r="B34" s="11">
        <f>t1jjcpaserv</f>
        <v>8544</v>
      </c>
    </row>
    <row r="35" spans="1:2" x14ac:dyDescent="0.25">
      <c r="A35" t="s">
        <v>558</v>
      </c>
      <c r="B35" s="11">
        <f>t1jjcpaprof</f>
        <v>63018</v>
      </c>
    </row>
    <row r="36" spans="1:2" x14ac:dyDescent="0.25">
      <c r="A36" t="s">
        <v>559</v>
      </c>
      <c r="B36" s="11">
        <f>t1jjcpacbo</f>
        <v>21529</v>
      </c>
    </row>
    <row r="37" spans="1:2" x14ac:dyDescent="0.25">
      <c r="A37" t="s">
        <v>560</v>
      </c>
      <c r="B37" s="11">
        <f>t1jjcpaequip</f>
        <v>0</v>
      </c>
    </row>
    <row r="38" spans="1:2" x14ac:dyDescent="0.25">
      <c r="A38" t="s">
        <v>561</v>
      </c>
      <c r="B38" s="11">
        <f>t1jjcpaadmin</f>
        <v>46595</v>
      </c>
    </row>
    <row r="39" spans="1:2" x14ac:dyDescent="0.25">
      <c r="A39" t="s">
        <v>562</v>
      </c>
      <c r="B39" s="11">
        <f>t1jjcpaothr1</f>
        <v>312</v>
      </c>
    </row>
    <row r="40" spans="1:2" x14ac:dyDescent="0.25">
      <c r="A40" t="s">
        <v>563</v>
      </c>
      <c r="B40" s="11">
        <f>t1jjcpaothr2</f>
        <v>1989</v>
      </c>
    </row>
    <row r="41" spans="1:2" x14ac:dyDescent="0.25">
      <c r="A41" t="s">
        <v>583</v>
      </c>
      <c r="B41" s="11">
        <f>t1jjcpaothr3</f>
        <v>0</v>
      </c>
    </row>
    <row r="42" spans="1:2" x14ac:dyDescent="0.25">
      <c r="A42" t="s">
        <v>564</v>
      </c>
      <c r="B42" s="11">
        <f>t1jjcpatot</f>
        <v>833163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Yolo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Yolo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t="str">
        <f>t1other1</f>
        <v>Overtime</v>
      </c>
    </row>
    <row r="22" spans="1:2" x14ac:dyDescent="0.25">
      <c r="A22" t="s">
        <v>160</v>
      </c>
      <c r="B22" t="str">
        <f>t1other2</f>
        <v>Program Incentives</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833163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Yolo</v>
      </c>
      <c r="B2" s="25">
        <f>Reportdate</f>
        <v>44104</v>
      </c>
      <c r="C2" s="24" t="e">
        <f>Chief</f>
        <v>#REF!</v>
      </c>
      <c r="D2" t="e">
        <f>Chiefphone2</f>
        <v>#REF!</v>
      </c>
      <c r="E2" s="10" t="e">
        <f>Address</f>
        <v>#REF!</v>
      </c>
      <c r="F2" s="10" t="e">
        <f>City</f>
        <v>#REF!</v>
      </c>
      <c r="G2" s="9" t="e">
        <f>ZIP</f>
        <v>#REF!</v>
      </c>
      <c r="H2" s="10" t="e">
        <f>Chiefemail2</f>
        <v>#REF!</v>
      </c>
      <c r="I2" t="str">
        <f>primcontact</f>
        <v>Rachelle Gayton</v>
      </c>
      <c r="J2" t="str">
        <f>primarytitle</f>
        <v>Probation Division Manager - Operations</v>
      </c>
      <c r="K2" t="str">
        <f>primphone</f>
        <v>(530) 406-5358</v>
      </c>
      <c r="L2" s="10" t="str">
        <f>preemail</f>
        <v>rachelle.gayton@yolocounty.org</v>
      </c>
      <c r="M2" t="str">
        <f>seccontact</f>
        <v>William Oneto</v>
      </c>
      <c r="N2" t="str">
        <f>seccontitle</f>
        <v>Probation Division Manager</v>
      </c>
      <c r="O2" t="str">
        <f>secphone</f>
        <v>(530) 406 -5340</v>
      </c>
      <c r="P2" t="str">
        <f>secemail</f>
        <v>william.oneto@yolocounty.org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515452</v>
      </c>
      <c r="X2" s="11">
        <f>t1yobgserv</f>
        <v>3739</v>
      </c>
      <c r="Y2" s="11">
        <f>t1yobgprof</f>
        <v>1748</v>
      </c>
      <c r="Z2" s="11">
        <f>t1yobgcbo</f>
        <v>0</v>
      </c>
      <c r="AA2" s="11">
        <f>t1yobgequip</f>
        <v>0</v>
      </c>
      <c r="AB2" s="11">
        <f>t1yobgadmin</f>
        <v>57712</v>
      </c>
      <c r="AC2" s="11">
        <f>t1yobgothr1</f>
        <v>5422</v>
      </c>
      <c r="AD2" s="11">
        <f>t1yobgothr2</f>
        <v>0</v>
      </c>
      <c r="AE2" s="11">
        <f>t1yobgothr3</f>
        <v>0</v>
      </c>
      <c r="AF2" s="11">
        <f>t1yobgtot</f>
        <v>584073</v>
      </c>
      <c r="AG2" s="11">
        <f>t1jjcpasal</f>
        <v>691176</v>
      </c>
      <c r="AH2" s="11">
        <f>t1jjcpaserv</f>
        <v>8544</v>
      </c>
      <c r="AI2" s="11">
        <f>t1jjcpaprof</f>
        <v>63018</v>
      </c>
      <c r="AJ2" s="11">
        <f>t1jjcpacbo</f>
        <v>21529</v>
      </c>
      <c r="AK2" s="11">
        <f>t1jjcpaequip</f>
        <v>0</v>
      </c>
      <c r="AL2" s="11">
        <f>t1jjcpaadmin</f>
        <v>46595</v>
      </c>
      <c r="AM2" s="11">
        <f>t1jjcpaothr1</f>
        <v>312</v>
      </c>
      <c r="AN2" s="11">
        <f>t1jjcpaothr2</f>
        <v>1989</v>
      </c>
      <c r="AO2" s="11">
        <f>t1jjcpaothr3</f>
        <v>0</v>
      </c>
      <c r="AP2" s="11">
        <f>t1jjcpatot</f>
        <v>833163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Yolo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Yolo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t="str">
        <f>t1other1</f>
        <v>Overtime</v>
      </c>
      <c r="V2" t="str">
        <f>t1other2</f>
        <v>Program Incentives</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833163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2020-10-26T21:50:13Z</dcterms:modified>
</cp:coreProperties>
</file>