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38725FBE-559C-45E6-94ED-54053ED41E17}"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31812" yWindow="1428" windowWidth="21600" windowHeight="13728"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<sst xmlns="http://schemas.openxmlformats.org/spreadsheetml/2006/main" count="2402" uniqueCount="955">
  <si>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</si>
  <si>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</si>
  <si>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</si>
  <si>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</si>
  <si>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</si>
  <si>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</si>
  <si>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</si>
  <si>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</si>
  <si>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</si>
  <si>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</si>
  <si>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</si>
  <si>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</si>
  <si>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</si>
  <si>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</si>
  <si>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</si>
  <si>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</si>
  <si>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</si>
  <si>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</si>
  <si>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</si>
  <si>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</si>
  <si>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</si>
  <si>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</si>
  <si>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</si>
  <si>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</si>
  <si>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</si>
  <si>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</si>
  <si>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</si>
  <si>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</si>
  <si>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</si>
  <si>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</si>
  <si>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</si>
  <si>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</si>
  <si>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</si>
  <si>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</si>
  <si>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</si>
  <si>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</si>
  <si>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</si>
  <si>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</si>
  <si>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</si>
  <si>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</si>
  <si>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</si>
  <si>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</si>
  <si>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</si>
  <si>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</si>
  <si>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</si>
  <si>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</si>
  <si>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</si>
  <si>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</si>
  <si>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</si>
  <si>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</si>
  <si>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</si>
  <si>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</si>
  <si>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</si>
  <si>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</si>
  <si>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</si>
  <si>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</si>
  <si>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</si>
  <si>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</si>
  <si>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</si>
  <si>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</si>
  <si>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</si>
  <si>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</si>
  <si>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</si>
  <si>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</si>
  <si>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</si>
  <si>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</si>
  <si>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</si>
  <si>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</si>
  <si>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</si>
  <si>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</si>
  <si>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</si>
  <si>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</si>
  <si>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</si>
  <si>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</si>
  <si>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</si>
  <si>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</si>
  <si>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</si>
  <si>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</si>
  <si>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</si>
  <si>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</si>
  <si>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</si>
  <si>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</si>
  <si>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</si>
  <si>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</si>
  <si>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</si>
  <si>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</si>
  <si>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</si>
  <si>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</si>
  <si>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</si>
  <si>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</si>
  <si>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</si>
  <si>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</si>
  <si>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</si>
  <si>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</si>
  <si>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</si>
  <si>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</si>
  <si>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</si>
  <si>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</si>
  <si>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</si>
  <si>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</si>
  <si>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</si>
  <si>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</si>
  <si>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</si>
  <si>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</si>
  <si>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</si>
  <si>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</si>
  <si>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</si>
  <si>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</si>
  <si>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</si>
  <si>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</si>
  <si>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</si>
  <si>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</si>
  <si>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</si>
  <si>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</si>
  <si>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</si>
  <si>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</si>
  <si>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</si>
  <si>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</si>
  <si>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</si>
  <si>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</si>
  <si>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</si>
  <si>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</si>
  <si>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</si>
  <si>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</si>
  <si>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</si>
  <si>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</si>
  <si>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</si>
  <si>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</si>
  <si>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</si>
  <si>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</si>
  <si>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</si>
  <si>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</si>
  <si>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</si>
  <si>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</si>
  <si>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</si>
  <si>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</si>
  <si>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</si>
  <si>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</si>
  <si>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</si>
  <si>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</si>
  <si>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</si>
  <si>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</si>
  <si>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</si>
  <si>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</si>
  <si>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</si>
  <si>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</si>
  <si>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</si>
  <si>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</si>
  <si>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</si>
  <si>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</si>
  <si>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</si>
  <si>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</si>
  <si>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</si>
  <si>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</si>
  <si>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</si>
  <si>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</si>
  <si>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</si>
  <si>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</si>
  <si>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</si>
  <si>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</si>
  <si>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</si>
  <si>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</si>
  <si>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</si>
  <si>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</si>
  <si>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</si>
  <si>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</si>
  <si>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</si>
  <si>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</si>
  <si>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</si>
  <si>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</si>
  <si>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</si>
  <si>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</si>
  <si>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</si>
  <si>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</si>
  <si>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</si>
  <si>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</si>
  <si>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</si>
  <si>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</si>
  <si>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</si>
  <si>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</si>
  <si>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</si>
  <si>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</si>
  <si>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</si>
  <si>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</si>
  <si>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</si>
  <si>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</si>
  <si>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</si>
  <si>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</si>
  <si>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</si>
  <si>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</si>
  <si>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</si>
  <si>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</si>
  <si>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</si>
  <si>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</si>
  <si>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</si>
  <si>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</si>
  <si>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</si>
  <si>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</si>
  <si>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</si>
  <si>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</si>
  <si>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</si>
  <si>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</si>
  <si>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</si>
  <si>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</si>
  <si>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</si>
  <si>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</si>
  <si>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</si>
  <si>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</si>
  <si>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</si>
  <si>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</si>
  <si>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</si>
  <si>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</si>
  <si>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</si>
  <si>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</si>
  <si>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</si>
  <si>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</si>
  <si>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</si>
  <si>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</si>
  <si>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</si>
  <si>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</si>
  <si>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</si>
  <si>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</si>
  <si>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</si>
  <si>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</si>
  <si>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</si>
  <si>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</si>
  <si>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</si>
  <si>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</si>
  <si>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</si>
  <si>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</si>
  <si>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</si>
  <si>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</si>
  <si>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</si>
  <si>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</si>
  <si>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</si>
  <si>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</si>
  <si>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</si>
  <si>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</si>
  <si>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</si>
  <si>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</si>
  <si>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</si>
  <si>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</si>
  <si>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</si>
  <si>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</si>
  <si>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</si>
  <si>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</si>
  <si>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</si>
  <si>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</si>
  <si>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</si>
  <si>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</si>
  <si>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</si>
  <si>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</si>
  <si>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</si>
  <si>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</si>
  <si>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</si>
  <si>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</si>
  <si>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</si>
  <si>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</si>
  <si>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</si>
  <si>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</si>
  <si>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</si>
  <si>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</si>
  <si>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</si>
  <si>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</si>
  <si>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</si>
  <si>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</si>
  <si>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</si>
  <si>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</si>
  <si>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</si>
  <si>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</si>
  <si>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</si>
  <si>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</si>
  <si>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</si>
  <si>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</si>
  <si>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</si>
  <si>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</si>
  <si>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</si>
  <si>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</si>
  <si>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</si>
  <si>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</si>
  <si>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</si>
  <si>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</si>
  <si>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</si>
  <si>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</si>
  <si>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</si>
  <si>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</si>
  <si>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</si>
  <si>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</si>
  <si>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</si>
  <si>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</si>
  <si>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</si>
  <si>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</si>
  <si>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</si>
  <si>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</si>
  <si>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</si>
  <si>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</si>
  <si>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</si>
  <si>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</si>
  <si>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</si>
  <si>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</si>
  <si>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</si>
  <si>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</si>
  <si>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</si>
  <si>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</si>
  <si>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</si>
  <si>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</si>
  <si>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</si>
  <si>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</si>
  <si>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</si>
  <si>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</si>
  <si>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</si>
  <si>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</si>
  <si>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</si>
  <si>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</si>
  <si>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</si>
  <si>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</si>
  <si>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</si>
  <si>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</si>
  <si>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</si>
  <si>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</si>
  <si>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</si>
  <si>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</si>
  <si>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</si>
  <si>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</si>
  <si>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</si>
  <si>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</si>
  <si>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</si>
  <si>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</si>
  <si>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</si>
  <si>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</si>
  <si>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</si>
  <si>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</si>
  <si>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</si>
  <si>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</si>
  <si>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</si>
  <si>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</si>
  <si>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</si>
  <si>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</si>
  <si>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</si>
  <si>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</si>
  <si>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</si>
  <si>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</si>
  <si>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</si>
  <si>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</si>
  <si>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</si>
  <si>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</si>
  <si>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</si>
  <si>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</si>
  <si>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</si>
  <si>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</si>
  <si>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</si>
  <si>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</si>
  <si>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</si>
  <si>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</si>
  <si>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</si>
  <si>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</si>
  <si>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</si>
  <si>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</si>
  <si>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</si>
  <si>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</si>
  <si>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</si>
  <si>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</si>
  <si>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</si>
  <si>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</si>
  <si>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</si>
  <si>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</si>
  <si>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</si>
  <si>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</si>
  <si>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</si>
  <si>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</si>
  <si>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</si>
  <si>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</si>
  <si>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</si>
  <si>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</si>
  <si>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</si>
  <si>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</si>
  <si>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</si>
  <si>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</si>
  <si>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</si>
  <si>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</si>
  <si>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</si>
  <si>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</si>
  <si>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</si>
  <si>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</si>
  <si>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</si>
  <si>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</si>
  <si>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</si>
  <si>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</si>
  <si>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</si>
  <si>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</si>
  <si>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</si>
  <si>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</si>
  <si>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</si>
  <si>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</si>
  <si>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</si>
  <si>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</si>
  <si>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</si>
  <si>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</si>
  <si>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</si>
  <si>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</si>
  <si>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</si>
  <si>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</si>
  <si>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</si>
  <si>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</si>
  <si>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</si>
  <si>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</si>
  <si>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</si>
  <si>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</si>
  <si>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</si>
  <si>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</si>
  <si>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</si>
  <si>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</si>
  <si>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</si>
  <si>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</si>
  <si>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</si>
  <si>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</si>
  <si>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</si>
  <si>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</si>
  <si>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</si>
  <si>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</si>
  <si>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</si>
  <si>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</si>
  <si>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</si>
  <si>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</si>
  <si>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</si>
  <si>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</si>
  <si>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</si>
  <si>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</si>
  <si>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</si>
  <si>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</si>
  <si>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</si>
  <si>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</si>
  <si>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</si>
  <si>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</si>
  <si>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</si>
  <si>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</si>
  <si>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</si>
  <si>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</si>
  <si>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</si>
  <si>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</si>
  <si>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</si>
  <si>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</si>
  <si>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</si>
  <si>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</si>
  <si>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</si>
  <si>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</si>
  <si>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</si>
  <si>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</si>
  <si>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</si>
  <si>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</si>
  <si>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</si>
  <si>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</si>
  <si>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</si>
  <si>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</si>
  <si>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</si>
  <si>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</si>
  <si>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</si>
  <si>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</si>
  <si>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</si>
  <si>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</si>
  <si>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</si>
  <si>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</si>
  <si>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</si>
  <si>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</si>
  <si>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</si>
  <si>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</si>
  <si>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</si>
  <si>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</si>
  <si>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</si>
  <si>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</si>
  <si>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</si>
  <si>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</si>
  <si>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</si>
  <si>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</si>
  <si>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</si>
  <si>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</si>
  <si>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</si>
  <si>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</si>
  <si>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</si>
  <si>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</si>
  <si>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</si>
  <si>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</si>
  <si>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</si>
  <si>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</si>
  <si>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</si>
  <si>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</si>
  <si>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</si>
  <si>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</si>
  <si>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</si>
  <si>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</si>
  <si>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</si>
  <si>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</si>
  <si>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</si>
  <si>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</si>
  <si>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</si>
  <si>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</si>
  <si>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</si>
  <si>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</si>
  <si>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</si>
  <si>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</si>
  <si>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</si>
  <si>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</si>
  <si>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</si>
  <si>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</si>
  <si>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</si>
  <si>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</si>
  <si>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</si>
  <si>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</si>
  <si>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</si>
  <si>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</si>
  <si>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</si>
  <si>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</si>
  <si>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</si>
  <si>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</si>
  <si>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</si>
  <si>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</si>
  <si>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</si>
  <si>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</si>
  <si>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</si>
  <si>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</si>
  <si>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</si>
  <si>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</si>
  <si>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</si>
  <si>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</si>
  <si>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</si>
  <si>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</si>
  <si>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</si>
  <si>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</si>
  <si>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</si>
  <si>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</si>
  <si>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</si>
  <si>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</si>
  <si>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</si>
  <si>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</si>
  <si>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</si>
  <si>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</si>
  <si>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</si>
  <si>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</si>
  <si>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</si>
  <si>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</si>
  <si>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</si>
  <si>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</si>
  <si>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</si>
  <si>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</si>
  <si>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</si>
  <si>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</si>
  <si>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</si>
  <si>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</si>
  <si>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</si>
  <si>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</si>
  <si>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</si>
  <si>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</si>
  <si>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</si>
  <si>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</si>
  <si>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</si>
  <si>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</si>
  <si>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</si>
  <si>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</si>
  <si>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</si>
  <si>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</si>
  <si>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</si>
  <si>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</si>
  <si>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</si>
  <si>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</si>
  <si>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</si>
  <si>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</si>
  <si>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</si>
  <si>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</si>
  <si>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</si>
  <si>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</si>
  <si>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</si>
  <si>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</si>
  <si>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</si>
  <si>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</si>
  <si>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</si>
  <si>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</si>
  <si>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</si>
  <si>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</si>
  <si>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</si>
  <si>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</si>
  <si>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</si>
  <si>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</si>
  <si>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</si>
  <si>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</si>
  <si>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</si>
  <si>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</si>
  <si>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</si>
  <si>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</si>
  <si>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</si>
  <si>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</si>
  <si>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</si>
  <si>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</si>
  <si>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</si>
  <si>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</si>
  <si>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</si>
  <si>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</si>
  <si>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</si>
  <si>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</si>
  <si>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</si>
  <si>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</si>
  <si>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</si>
  <si>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</si>
  <si>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</si>
  <si>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</si>
  <si>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</si>
  <si>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</si>
  <si>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</si>
  <si>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</si>
  <si>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</si>
  <si>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</si>
  <si>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</si>
  <si>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</si>
  <si>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</si>
  <si>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</si>
  <si>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</si>
  <si>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</si>
  <si>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</si>
  <si>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</si>
  <si>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</si>
  <si>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</si>
  <si>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</si>
  <si>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</si>
  <si>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</si>
  <si>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</si>
  <si>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</si>
  <si>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</si>
  <si>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</si>
  <si>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</si>
  <si>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</si>
  <si>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</si>
  <si>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</si>
  <si>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</si>
  <si>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</si>
  <si>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</si>
  <si>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</si>
  <si>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</si>
  <si>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</si>
  <si>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</si>
  <si>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</si>
  <si>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</si>
  <si>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</si>
  <si>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</si>
  <si>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</si>
  <si>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</si>
  <si>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</si>
  <si>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</si>
  <si>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</si>
  <si>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</si>
  <si>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</si>
  <si>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</si>
  <si>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</si>
  <si>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</si>
  <si>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</si>
  <si>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</si>
  <si>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</si>
  <si>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</si>
  <si>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</si>
  <si>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</si>
  <si>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</si>
  <si>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</si>
  <si>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</si>
  <si>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</si>
  <si>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</si>
  <si>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</si>
  <si>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</si>
  <si>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</si>
  <si>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</si>
  <si>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</si>
  <si>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</si>
  <si>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</si>
  <si>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</si>
  <si>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</si>
  <si>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</si>
  <si>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</si>
  <si>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</si>
  <si>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</si>
  <si>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</si>
  <si>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</si>
  <si>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</si>
  <si>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</si>
  <si>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</si>
  <si>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</si>
  <si>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</si>
  <si>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</si>
  <si>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</si>
  <si>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</si>
  <si>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</si>
  <si>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</si>
  <si>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</si>
  <si>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</si>
  <si>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</si>
  <si>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</si>
  <si>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</si>
  <si>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</si>
  <si>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</si>
  <si>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</si>
  <si>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</si>
  <si>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</si>
  <si>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</si>
  <si>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</si>
  <si>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</si>
  <si>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</si>
  <si>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</si>
  <si>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</si>
  <si>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</si>
  <si>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</si>
  <si>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</si>
  <si>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</si>
  <si>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</si>
  <si>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</si>
  <si>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</si>
  <si>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</si>
  <si>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</si>
  <si>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</si>
  <si>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</si>
  <si>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</si>
  <si>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</si>
  <si>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</si>
  <si>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</si>
  <si>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</si>
  <si>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</si>
  <si>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</si>
  <si>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</si>
  <si>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</si>
  <si>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</si>
  <si>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</si>
  <si>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</si>
  <si>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</si>
  <si>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</si>
  <si>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</si>
  <si>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</si>
  <si>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</si>
  <si>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</si>
  <si>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</si>
  <si>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</si>
  <si>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</si>
  <si>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</si>
  <si>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</si>
  <si>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</si>
  <si>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</si>
  <si>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</si>
  <si>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</si>
  <si>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</si>
  <si>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</si>
  <si>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</si>
  <si>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</si>
  <si>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</si>
  <si>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</si>
  <si>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</si>
  <si>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</si>
  <si>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</si>
  <si>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</si>
  <si>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</si>
  <si>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</si>
  <si>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</si>
  <si>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</si>
  <si>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</si>
  <si>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</si>
  <si>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</si>
  <si>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</si>
  <si>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</si>
  <si>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</si>
  <si>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</si>
  <si>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</si>
  <si>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</si>
  <si>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</si>
  <si>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</si>
  <si>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</si>
  <si>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</si>
  <si>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</si>
  <si>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</si>
  <si>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</si>
  <si>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</si>
  <si>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</si>
  <si>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</si>
  <si>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</si>
  <si>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</si>
  <si>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</si>
  <si>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</si>
  <si>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</si>
  <si>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</si>
  <si>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</si>
  <si>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</si>
  <si>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</si>
  <si>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</si>
  <si>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</si>
  <si>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</si>
  <si>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</si>
  <si>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</si>
  <si>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</si>
  <si>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</si>
  <si>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</si>
  <si>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</si>
  <si>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</si>
  <si>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</si>
  <si>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</si>
  <si>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</si>
  <si>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</si>
  <si>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</si>
  <si>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</si>
  <si>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</si>
  <si>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</si>
  <si>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</si>
  <si>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</si>
  <si>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</si>
  <si>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</si>
  <si>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</si>
  <si>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</si>
  <si>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</si>
  <si>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</si>
  <si>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</si>
  <si>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</si>
  <si>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</si>
  <si>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</si>
  <si>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</si>
  <si>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</si>
  <si>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</si>
  <si>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</si>
  <si>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</si>
  <si>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</si>
  <si>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</si>
  <si>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</si>
  <si>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</si>
  <si>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</si>
  <si>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</si>
  <si>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</si>
  <si>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</si>
  <si>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</si>
  <si>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</si>
  <si>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</si>
  <si>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</si>
  <si>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</si>
  <si>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</si>
  <si>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</si>
  <si>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</si>
  <si>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</si>
  <si>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</si>
  <si>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</si>
  <si>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</si>
  <si>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</si>
  <si>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</si>
  <si>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</si>
  <si>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</si>
  <si>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</si>
  <si>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</si>
  <si>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</si>
  <si>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</si>
  <si>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</si>
  <si>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</si>
  <si>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</si>
  <si>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</si>
  <si>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</si>
  <si>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</si>
  <si>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</si>
  <si>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</si>
  <si>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</si>
  <si>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</si>
  <si>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</si>
  <si>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</si>
  <si>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</si>
  <si>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</si>
  <si>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</si>
  <si>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</si>
  <si>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</si>
  <si>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</si>
  <si>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</si>
  <si>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</si>
  <si>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</si>
  <si>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</si>
  <si>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</si>
  <si>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</si>
  <si>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</si>
  <si>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</si>
  <si>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</si>
  <si>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</si>
  <si>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</si>
  <si>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</si>
  <si>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</si>
  <si>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</si>
  <si>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</si>
  <si>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</si>
  <si>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</si>
  <si>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</si>
  <si>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</si>
  <si>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</si>
  <si>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</si>
  <si>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</si>
  <si>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</si>
  <si>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</si>
  <si>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</si>
  <si>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</si>
  <si>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</si>
  <si>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</si>
  <si>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</si>
  <si>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</si>
  <si>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</si>
  <si>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</si>
  <si>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</si>
  <si>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</si>
  <si>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</si>
  <si>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</si>
  <si>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</si>
  <si>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</si>
  <si>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</si>
  <si>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</si>
  <si>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</si>
  <si>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</si>
  <si>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</si>
  <si>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</si>
  <si>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</si>
  <si>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</si>
  <si>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</si>
  <si>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</si>
  <si>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</si>
  <si>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</si>
  <si>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</si>
  <si>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</si>
  <si>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</si>
  <si>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</si>
  <si>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</si>
  <si>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</si>
  <si>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</si>
  <si>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</si>
  <si>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</si>
  <si>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</si>
  <si>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</si>
  <si>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</si>
  <si>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Shanna Relei</t>
  </si>
  <si>
    <t>Staff Services Analyst</t>
  </si>
  <si>
    <t>(209)533-7532</t>
  </si>
  <si>
    <t>srelei@co.tuolumne.ca.us</t>
  </si>
  <si>
    <t>Annie Hockett</t>
  </si>
  <si>
    <t>Juvenile Division Manager</t>
  </si>
  <si>
    <t>(209)536-6707</t>
  </si>
  <si>
    <t>ahockett@co.tuolumne.ca.us</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</si>
  <si>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</si>
  <si>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Juvenile Probation and Detention Facility Officer Staffing</t>
  </si>
  <si>
    <t>Behavioral Health Services</t>
  </si>
  <si>
    <t xml:space="preserve">Juvenile Probation Electronic Monitoring Program </t>
  </si>
  <si>
    <t xml:space="preserve">JJCPA funding provided for the Juvenile Division's Electronic Monitoring Program (EMP). When deemed appropriate for participation in the EMP, youth's whereabouts and/or alcohol use are monitored 24-hours a day, seven days a week by computer via tracking devices in lieu of incarceration. This allows the participating youth to continue to live at home, maintain employment, attend school or vocational programs, and/or participate in treatment, and therefore is considered a less restrictive alternative to custody for these youth. </t>
  </si>
  <si>
    <t>Juvenile Probation &amp; Facility Training Related Expenses</t>
  </si>
  <si>
    <t>JJCPA &amp; YOBG funding covered registration and accommodations for staff attendance at specialized trainings including Collaborative &amp; Proactive Solutions for Understanding &amp; Helping Youth with Social, Emotional, &amp; Behavioral Challenges, Eye Movement Desensitization &amp; Reprocessing (EMDR), Dialectical Behavior Therapy (DBT), and Aggression Replacement Training (ART)</t>
  </si>
  <si>
    <t>Detained/Committed Youth Risk Assessment Tool</t>
  </si>
  <si>
    <t xml:space="preserve"> Supplies for Detained/Committed Youth Life Skills Activities</t>
  </si>
  <si>
    <t>The regional juvenile hall (MLRJDF) provides a number of opportunities for youth to gain life/independent living skills through hands on training and education, including automotive repair/maintenance, carpentry, culinary classes, gardening/irrigation and music therapy. While all services and infrastructure were donated, YOBG funding provided some supplies for these activities, such as lumber, hardware, and food items.</t>
  </si>
  <si>
    <t>Juvenile Facility Positive Behavioral Interventions &amp; Supports (PBIS)</t>
  </si>
  <si>
    <t xml:space="preserve">YOBG funds supported the Commissary, a "store" in the Mother Lode Regional Juvenile Detention Facility (MLRJDF) which has items youth may purchase with points earned during their stay at the facility using the evidence-based Positive Behavioral Interventions &amp; Supports (PBIS) framework. Youth can earn and accumulate points for exhibiting pro-social, pro-safety behaviors (such as following staff directions, being polite, being honest, maintaining boundaries, maintaining hygiene, participating in class, participating in groups/activities, etc.) to purchase commissary items. Tangible items may include special hygiene products, writing/drawing materials, cards and games, puzzles and activity books. The Commissary has proven to be an effective behavior modification tool considering its low cost. Additionally, volunteers provide a range of prosocial skills training, including animal therapy, art therapy, and individual mentoring. These bear no cost to YOBG, but are nonetheless valuable resources for the youth. </t>
  </si>
  <si>
    <t>Detained/Committed Youth Recreational Supplies, Equipment &amp; Group Activities</t>
  </si>
  <si>
    <t xml:space="preserve">YOBG funding was used to provide recreational opportunities for detained/committed youth residing in the regional juvenile hall (MLRJDF). These youth participate in various recreational activities, including sports, reading, art, movies, and video gaming. Some recreational activities are part of regular and/or required exercise programming. Others are offered as a reward for positive behavior (again, using the PBIS framework mentioned above). As part of the Commissary, individual youth may earn points towards extra privileges, such as extra TV/movie and video game time. Special meals are also used as a group incentive for pro-social behavior. For example, a special barbeque or movie night may be provided as a reward for a week where the youth as a group reached a certain PBIS point total. Additionally, supplies/foods were provided for holidays and special events. Further, the facility maintains a growing library staffed by a volunteer librarian who procures age appropriate and enriching reading material for the youth. </t>
  </si>
  <si>
    <t xml:space="preserve">YOBG funding was used to continue the Mother Lode Regional Juvenile Detention Facility's (MLRJDF) subscription to MAYSI-2, a behavioral health screening tool completed by all youth at intake to identify those who may have important, pressing behavioral health needs. The MAYSI-2 is a self-report inventory of 52 YES or NO questions about having experienced various thoughts, feelings or behaviors during the past few months. Answers provide scores on 7 scales: Alcohol/Drug Use, Angry-Irritable, Depressed-Anxious, Somatic Complaints, Suicide Ideation, Thought Disturbance, and Traumatic Experiences. The results of each youth's MAYSI-2 assist correctional and behavioral health staff in assessing individual risk level and needs. 
Although JJCPA funding was not utilized to fund risk/needs assessment directly, other Probation funding was used to subscribe to the Juvenile Assessment and Intervention System (JAIS), provided through the National Council on Crime and Delinquency (NCCD). JAIS is an assessment service which scores, classifies, and provides recommendations to assist in the most effective supervision of youth.  JAIS identifies specific strategies for the County’s use that will likely result in positive change for assessed individuals.
JJCPA funding was used for one juvenile forensic psychological assessment. </t>
  </si>
  <si>
    <t xml:space="preserve">JJCPA funds supplemented other state, federal, and county funding streams to support sworn peace officer salaries and benefits in the Juvenile Probation Division. These officers provide direct case management services to youth and families; arrange and participate in multidisciplinary efforts such as Individualized Education Plans (IEP), Child &amp; Family Teams (CFT), and Full Service Partnership (FSP) as appropriate; and provide/monitor linkages to community based organizations for diverse services supporting probation youth, parents, individuals and families affected by domestic violence, and victims of juvenile crime.
YOBG funds supplemented other county funding streams to support sworn peace officer staffing in our regional juvenile hall, the Mother Lode Regional Juvenile Detention Facility (MLRJDF). These officers oversee the custody and care to youth residing in the facility by assessing individual risk and needs levels and providing continuous direct supervision, counseling, and instruction.  
Sworn staff in both divisions are highly trained in evidence-based and trauma informed practices and programming in order to provide services to youth that are responsive to individual needs, supportive, authoritative, and compassionate. They work together with the on-site Behavioral Health Clinician to provide individual and group therapies including Girls Circle, Boys Council, Thinking for a Change interactive journaling, Aggression Replacement Training (ART), Seeking Safety, and Cognitive Behavioral Therapy (CBT). </t>
  </si>
  <si>
    <t>YOBG funds were used for Behavioral Health Clinician services providing individual and group therapies to detained/committed youth within our regional juvenile hall, the Mother Lode Regional Juvenile Detention Facility (MLRJDF). JJCPA funds were also used for Behavioral Health Clinician services providing aftercare services and continued therapies to youth re-entering the community after leaving the MLRJDF, as well as services to out of custody youth on probation and their families with identified behavioral health needs. The Behavioral Health Clinician, often in conjunction with deputy probation officers/juvenile correctional officers, implemented evidence based programs including Girls Circle, Boys Council, interactive journaling (Thinking for a Change), Aggression Replacement Training (ART), Seeking Safety group treatment, Matrix curriculum, Eye Movement Desensitization &amp; Reprocessing (EMDR), Dialectical Behavior Therapy (DBT), and Cognitive Behavioral Therapy (CBT) group treatment.</t>
  </si>
  <si>
    <t xml:space="preserve">The data contained in this current report was reviewed in comparison to the 2018 data set.  While the majority of categories remain numerically static, there were slight changes in some components.  Most notable was the increase in overall juvenile arrests, primarily for misdemeanor offenses.  As reported in the consolidated annual plan, Tuolumne County experienced an increase in Wardship filings on cases involving battery and criminal threats occurring on school campuses, and an uptick in cases involving minors assaulting law enforcement or other emergency service personnel.  Further analysis of these cases revealed a strong association between illicit substance use and combative and aggressive behavior by the minors involved.  
Tuolumne County utilizes JJCPA/YOBG funded services to provide treatment programs to both detained youth at the Mother Lode Regional Juvenile Detention Facility (MLRJDF), as well as youth receiving community supervision.  To address the trend referenced above, evidenced based programming (EBP), including Aggression Replacement Training (ART) is provided to youth with a targeted service need of impulse control and/or pro-social problem-solving skills.  Additionally, the Matrix Curriculum is provided to youth who suffer from Substance Use Dependence (SUD) disorders.  Both ART and Matrix are currently facilitated by a Behavioral Health Clinician dedicated to the Juvenile Probation Department.  The clinician incorporates family counseling sessions to support long-term behavioral changes for the minors and their families.  
Additional EBP curriculum offered through the department include:  Cognitive Behavioral Therapy (CBT), Dialectical Behavioral Therapy (DBT), Eye Movement Desensitization and Reprocessing (EMDR), Thinking for a Change, Seeking Safety, Girls Circle and Boys Council.  Trained Juvenile Probation Officers and Juvenile Correctional Officers assist in the facilitation of these groups and incorporate trauma-informed interventions during all their interactions with justice involved youth and their families.  
Validated risk assessments are used immediately upon a juvenile’s entrance to the system and at all critical decision points throughout a case. The department holds weekly Multi-Disciplinary Team (MDT) meetings to review youth strengths, treatment goals and areas of concern.  Family members and other supportive adults periodically participate in these meetings to help provide additional support and planning to ensure the minor is progressing appropriately in services.  Additionally, this team works to develop safe and successful transition plans to help reduce overall risk and achieve  lower levels of care for our most at-risk youth.  </t>
  </si>
  <si>
    <t>JCPSS data reported to DOJ through Tuolumne County’s case management system is not accurate. Data from the DOJ is manually reviewed and compared with department data and currently our case management system is working with DOJ to ensure data is properly coded to meet DOJ’s definitions/criteria in the future. Data reflected in the annual expenditure report reflects internal data collected by the Tuolumne County Probation Department.</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</si>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</sst>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3"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7" fillId="13" borderId="13" xfId="0" applyFont="1" applyFill="1" applyBorder="1" applyAlignment="1" applyProtection="1">
      <alignment horizontal="center" vertical="center"/>
      <protection locked="0"/>
    </xf>
    <xf numFmtId="0" fontId="37"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1"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protection locked="0"/>
    </xf>
    <xf numFmtId="0" fontId="6" fillId="0" borderId="3" xfId="0" applyFont="1" applyFill="1" applyBorder="1" applyAlignment="1" applyProtection="1">
      <alignment horizontal="left" vertical="top"/>
      <protection locked="0"/>
    </xf>
    <xf numFmtId="0" fontId="6" fillId="0" borderId="5"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4" xfId="0" applyFont="1" applyFill="1" applyBorder="1" applyAlignment="1" applyProtection="1">
      <alignment horizontal="left" vertical="top"/>
      <protection locked="0"/>
    </xf>
    <xf numFmtId="0" fontId="6" fillId="0" borderId="12" xfId="0" applyFont="1" applyFill="1" applyBorder="1" applyAlignment="1" applyProtection="1">
      <alignment horizontal="left" vertical="top"/>
      <protection locked="0"/>
    </xf>
    <xf numFmtId="0" fontId="6" fillId="0" borderId="13" xfId="0" applyFont="1" applyFill="1" applyBorder="1" applyAlignment="1" applyProtection="1">
      <alignment horizontal="left" vertical="top"/>
      <protection locked="0"/>
    </xf>
    <xf numFmtId="0" fontId="6"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0" fillId="0" borderId="0" xfId="0" applyFont="1" applyAlignment="1">
      <alignment horizontal="center"/>
    </xf>
    <xf numFmtId="0" fontId="40"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hockett@co.tuolumne.ca.us" TargetMode="External"/><Relationship Id="rId1" Type="http://schemas.openxmlformats.org/officeDocument/2006/relationships/hyperlink" Target="mailto:srelei@co.tuolumne.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954</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457</v>
      </c>
      <c r="B24" s="266"/>
      <c r="C24" s="266"/>
      <c r="D24" s="266"/>
      <c r="E24" s="267"/>
      <c r="F24" s="268">
        <v>44064</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927</v>
      </c>
      <c r="B27" s="252"/>
      <c r="C27" s="252"/>
      <c r="D27" s="252"/>
      <c r="E27" s="253"/>
      <c r="F27" s="251" t="s">
        <v>928</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929</v>
      </c>
      <c r="B29" s="242"/>
      <c r="C29" s="243"/>
      <c r="D29" s="254" t="s">
        <v>930</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931</v>
      </c>
      <c r="B32" s="245"/>
      <c r="C32" s="245"/>
      <c r="D32" s="245"/>
      <c r="E32" s="245"/>
      <c r="F32" s="244" t="s">
        <v>932</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933</v>
      </c>
      <c r="B34" s="242"/>
      <c r="C34" s="243"/>
      <c r="D34" s="263" t="s">
        <v>934</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935</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5A54486A-2309-4AC8-AD6D-479B993CE037}"/>
    <hyperlink ref="D34" r:id="rId2" xr:uid="{C3132BD6-D1E2-4E43-A2A8-9D1E26A5EEF6}"/>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sqref="A1:J1"/>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Tuolumne</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22</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65</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c r="J14" s="291"/>
      <c r="K14" s="97"/>
      <c r="L14" s="97"/>
      <c r="M14" s="97"/>
      <c r="N14" s="97"/>
      <c r="O14" s="98"/>
    </row>
    <row r="15" spans="1:24" ht="13.8" x14ac:dyDescent="0.25">
      <c r="A15" s="91"/>
      <c r="B15" s="45"/>
      <c r="C15" s="128"/>
      <c r="D15" s="128"/>
      <c r="E15" s="296" t="s">
        <v>815</v>
      </c>
      <c r="F15" s="296"/>
      <c r="G15" s="296"/>
      <c r="H15" s="296"/>
      <c r="I15" s="288"/>
      <c r="J15" s="289"/>
      <c r="K15" s="97"/>
      <c r="L15" s="97"/>
      <c r="M15" s="97"/>
      <c r="N15" s="97"/>
      <c r="O15" s="98"/>
    </row>
    <row r="16" spans="1:24" ht="14.4" x14ac:dyDescent="0.3">
      <c r="A16" s="102"/>
      <c r="B16" s="45"/>
      <c r="C16" s="128"/>
      <c r="D16" s="128"/>
      <c r="E16" s="298" t="s">
        <v>827</v>
      </c>
      <c r="F16" s="298"/>
      <c r="G16" s="298"/>
      <c r="H16" s="298"/>
      <c r="I16" s="292"/>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c r="J20" s="291"/>
      <c r="K20" s="97"/>
      <c r="L20" s="97"/>
      <c r="M20" s="97"/>
      <c r="N20" s="97"/>
      <c r="O20" s="98"/>
    </row>
    <row r="21" spans="1:24" ht="13.8" x14ac:dyDescent="0.25">
      <c r="A21" s="102"/>
      <c r="B21" s="128"/>
      <c r="C21" s="128"/>
      <c r="D21" s="128"/>
      <c r="E21" s="296" t="s">
        <v>818</v>
      </c>
      <c r="F21" s="296"/>
      <c r="G21" s="296"/>
      <c r="H21" s="296"/>
      <c r="I21" s="309"/>
      <c r="J21" s="310"/>
      <c r="K21" s="97"/>
      <c r="L21" s="97"/>
      <c r="M21" s="97"/>
      <c r="N21" s="97"/>
      <c r="O21" s="98"/>
    </row>
    <row r="22" spans="1:24" ht="13.8" x14ac:dyDescent="0.25">
      <c r="A22" s="102"/>
      <c r="B22" s="128"/>
      <c r="C22" s="128"/>
      <c r="D22" s="128"/>
      <c r="E22" s="297" t="s">
        <v>819</v>
      </c>
      <c r="F22" s="297"/>
      <c r="G22" s="297"/>
      <c r="H22" s="297"/>
      <c r="I22" s="290"/>
      <c r="J22" s="291"/>
      <c r="K22" s="97"/>
      <c r="L22" s="97"/>
      <c r="M22" s="97"/>
      <c r="N22" s="97"/>
      <c r="O22" s="98"/>
    </row>
    <row r="23" spans="1:24" ht="13.8" x14ac:dyDescent="0.25">
      <c r="A23" s="102"/>
      <c r="B23" s="128"/>
      <c r="C23" s="128"/>
      <c r="D23" s="128"/>
      <c r="E23" s="296" t="s">
        <v>820</v>
      </c>
      <c r="F23" s="296"/>
      <c r="G23" s="296"/>
      <c r="H23" s="296"/>
      <c r="I23" s="288"/>
      <c r="J23" s="289"/>
      <c r="K23" s="97"/>
      <c r="L23" s="97"/>
      <c r="M23" s="97"/>
      <c r="N23" s="97"/>
      <c r="O23" s="98"/>
    </row>
    <row r="24" spans="1:24" ht="13.8" x14ac:dyDescent="0.25">
      <c r="A24" s="102"/>
      <c r="B24" s="128"/>
      <c r="C24" s="128"/>
      <c r="D24" s="128"/>
      <c r="E24" s="297" t="s">
        <v>821</v>
      </c>
      <c r="F24" s="297"/>
      <c r="G24" s="297"/>
      <c r="H24" s="297"/>
      <c r="I24" s="290"/>
      <c r="J24" s="291"/>
      <c r="K24" s="97"/>
      <c r="L24" s="97"/>
      <c r="M24" s="97"/>
      <c r="N24" s="97"/>
      <c r="O24" s="98"/>
    </row>
    <row r="25" spans="1:24" ht="13.8" x14ac:dyDescent="0.25">
      <c r="A25" s="102"/>
      <c r="B25" s="128"/>
      <c r="C25" s="128"/>
      <c r="D25" s="128"/>
      <c r="E25" s="296" t="s">
        <v>822</v>
      </c>
      <c r="F25" s="296"/>
      <c r="G25" s="296"/>
      <c r="H25" s="296"/>
      <c r="I25" s="288"/>
      <c r="J25" s="289"/>
      <c r="K25" s="97"/>
      <c r="L25" s="97"/>
      <c r="M25" s="97"/>
      <c r="N25" s="97"/>
      <c r="O25" s="98"/>
    </row>
    <row r="26" spans="1:24" ht="13.8" x14ac:dyDescent="0.25">
      <c r="A26" s="102"/>
      <c r="B26" s="128"/>
      <c r="C26" s="128"/>
      <c r="D26" s="128"/>
      <c r="E26" s="297" t="s">
        <v>823</v>
      </c>
      <c r="F26" s="297"/>
      <c r="G26" s="297"/>
      <c r="H26" s="297"/>
      <c r="I26" s="290"/>
      <c r="J26" s="291"/>
      <c r="K26" s="97"/>
      <c r="L26" s="97"/>
      <c r="M26" s="97"/>
      <c r="N26" s="97"/>
      <c r="O26" s="98"/>
    </row>
    <row r="27" spans="1:24" ht="14.4" x14ac:dyDescent="0.3">
      <c r="A27" s="102"/>
      <c r="B27" s="128"/>
      <c r="C27" s="128"/>
      <c r="D27" s="128"/>
      <c r="E27" s="298" t="s">
        <v>827</v>
      </c>
      <c r="F27" s="298"/>
      <c r="G27" s="298"/>
      <c r="H27" s="298"/>
      <c r="I27" s="292">
        <f>SUM(I20:J26)</f>
        <v>0</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t="s">
        <v>953</v>
      </c>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sqref="A1:J1"/>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Tuolumne</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55</v>
      </c>
      <c r="K7" s="360"/>
      <c r="L7" s="45"/>
      <c r="M7" s="45"/>
      <c r="N7" s="45"/>
      <c r="O7" s="92"/>
    </row>
    <row r="8" spans="1:37" ht="14.1" customHeight="1" x14ac:dyDescent="0.25">
      <c r="A8" s="91"/>
      <c r="B8" s="128"/>
      <c r="C8" s="128"/>
      <c r="D8" s="353" t="s">
        <v>890</v>
      </c>
      <c r="E8" s="354"/>
      <c r="F8" s="354"/>
      <c r="G8" s="354"/>
      <c r="H8" s="354"/>
      <c r="I8" s="355"/>
      <c r="J8" s="361">
        <v>10</v>
      </c>
      <c r="K8" s="362"/>
      <c r="L8" s="125"/>
      <c r="M8" s="125"/>
      <c r="N8" s="125"/>
      <c r="O8" s="126"/>
      <c r="P8" s="214"/>
    </row>
    <row r="9" spans="1:37" ht="14.1" customHeight="1" x14ac:dyDescent="0.25">
      <c r="A9" s="91"/>
      <c r="B9" s="128"/>
      <c r="C9" s="128"/>
      <c r="D9" s="356" t="s">
        <v>827</v>
      </c>
      <c r="E9" s="357"/>
      <c r="F9" s="357"/>
      <c r="G9" s="357"/>
      <c r="H9" s="357"/>
      <c r="I9" s="358"/>
      <c r="J9" s="337">
        <f>SUM(I7:J8)</f>
        <v>65</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2</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2</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34</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2</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5</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54</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0</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0</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0</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59</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41</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c r="K32" s="370"/>
      <c r="L32" s="125"/>
      <c r="M32" s="125"/>
      <c r="N32" s="125"/>
      <c r="O32" s="126"/>
      <c r="P32" s="214"/>
    </row>
    <row r="33" spans="1:37" ht="14.1" customHeight="1" x14ac:dyDescent="0.25">
      <c r="A33" s="91"/>
      <c r="B33" s="45"/>
      <c r="C33" s="45"/>
      <c r="D33" s="329" t="s">
        <v>815</v>
      </c>
      <c r="E33" s="330"/>
      <c r="F33" s="330"/>
      <c r="G33" s="330"/>
      <c r="H33" s="330"/>
      <c r="I33" s="368"/>
      <c r="J33" s="335"/>
      <c r="K33" s="336"/>
      <c r="L33" s="125"/>
      <c r="M33" s="125"/>
      <c r="N33" s="125"/>
      <c r="O33" s="126"/>
      <c r="P33" s="214"/>
    </row>
    <row r="34" spans="1:37" ht="14.1" customHeight="1" x14ac:dyDescent="0.25">
      <c r="A34" s="91"/>
      <c r="B34" s="45"/>
      <c r="C34" s="45"/>
      <c r="D34" s="340" t="s">
        <v>827</v>
      </c>
      <c r="E34" s="340"/>
      <c r="F34" s="340"/>
      <c r="G34" s="340"/>
      <c r="H34" s="340"/>
      <c r="I34" s="340"/>
      <c r="J34" s="337">
        <f>SUM(J32:K33)</f>
        <v>0</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c r="K37" s="291"/>
      <c r="L37" s="125"/>
      <c r="M37" s="125"/>
      <c r="N37" s="125"/>
      <c r="O37" s="126"/>
      <c r="P37" s="214"/>
    </row>
    <row r="38" spans="1:37" s="1" customFormat="1" ht="14.1" customHeight="1" x14ac:dyDescent="0.3">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0</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t="s">
        <v>953</v>
      </c>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C7A7B3A6-0E7C-4C63-8FF4-E42B70C73F02}"/>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sqref="A1:F1"/>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Tuolumne</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65</v>
      </c>
      <c r="H9" s="386"/>
      <c r="I9" s="183"/>
    </row>
    <row r="10" spans="1:21" ht="13.8" x14ac:dyDescent="0.25">
      <c r="A10" s="165"/>
      <c r="B10" s="206"/>
      <c r="C10" s="397" t="s">
        <v>872</v>
      </c>
      <c r="D10" s="397"/>
      <c r="E10" s="397"/>
      <c r="F10" s="397"/>
      <c r="G10" s="395">
        <v>110</v>
      </c>
      <c r="H10" s="395"/>
      <c r="I10" s="183"/>
    </row>
    <row r="11" spans="1:21" ht="13.8" x14ac:dyDescent="0.25">
      <c r="A11" s="165"/>
      <c r="B11" s="206"/>
      <c r="C11" s="396" t="s">
        <v>873</v>
      </c>
      <c r="D11" s="396"/>
      <c r="E11" s="396"/>
      <c r="F11" s="396"/>
      <c r="G11" s="386">
        <v>62</v>
      </c>
      <c r="H11" s="386"/>
      <c r="I11" s="183"/>
    </row>
    <row r="12" spans="1:21" ht="15" customHeight="1" x14ac:dyDescent="0.3">
      <c r="A12" s="165"/>
      <c r="B12" s="177"/>
      <c r="C12" s="298" t="s">
        <v>827</v>
      </c>
      <c r="D12" s="298"/>
      <c r="E12" s="298"/>
      <c r="F12" s="298"/>
      <c r="G12" s="392">
        <f>SUM(G9:H11)</f>
        <v>237</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c r="H16" s="386"/>
      <c r="I16" s="98"/>
    </row>
    <row r="17" spans="1:9" ht="13.8" x14ac:dyDescent="0.25">
      <c r="A17" s="102"/>
      <c r="B17" s="128"/>
      <c r="C17" s="296" t="s">
        <v>815</v>
      </c>
      <c r="D17" s="296"/>
      <c r="E17" s="296"/>
      <c r="F17" s="296"/>
      <c r="G17" s="395"/>
      <c r="H17" s="395"/>
      <c r="I17" s="98"/>
    </row>
    <row r="18" spans="1:9" ht="14.4" x14ac:dyDescent="0.3">
      <c r="A18" s="102"/>
      <c r="B18" s="128"/>
      <c r="C18" s="298" t="s">
        <v>827</v>
      </c>
      <c r="D18" s="298"/>
      <c r="E18" s="298"/>
      <c r="F18" s="298"/>
      <c r="G18" s="406">
        <f>SUM(G16:H17)</f>
        <v>0</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c r="H22" s="386"/>
      <c r="I22" s="98"/>
    </row>
    <row r="23" spans="1:9" ht="13.8" x14ac:dyDescent="0.25">
      <c r="A23" s="102"/>
      <c r="B23" s="128"/>
      <c r="C23" s="296" t="s">
        <v>818</v>
      </c>
      <c r="D23" s="296"/>
      <c r="E23" s="296"/>
      <c r="F23" s="296"/>
      <c r="G23" s="407"/>
      <c r="H23" s="407"/>
      <c r="I23" s="98"/>
    </row>
    <row r="24" spans="1:9" ht="13.8" x14ac:dyDescent="0.25">
      <c r="A24" s="102"/>
      <c r="B24" s="128"/>
      <c r="C24" s="297" t="s">
        <v>817</v>
      </c>
      <c r="D24" s="297"/>
      <c r="E24" s="297"/>
      <c r="F24" s="297"/>
      <c r="G24" s="386"/>
      <c r="H24" s="386"/>
      <c r="I24" s="98"/>
    </row>
    <row r="25" spans="1:9" ht="13.8" x14ac:dyDescent="0.25">
      <c r="A25" s="102"/>
      <c r="B25" s="128"/>
      <c r="C25" s="311" t="s">
        <v>512</v>
      </c>
      <c r="D25" s="311"/>
      <c r="E25" s="311"/>
      <c r="F25" s="311"/>
      <c r="G25" s="395"/>
      <c r="H25" s="395"/>
      <c r="I25" s="98"/>
    </row>
    <row r="26" spans="1:9" ht="14.4" x14ac:dyDescent="0.3">
      <c r="A26" s="102"/>
      <c r="B26" s="128"/>
      <c r="C26" s="298" t="s">
        <v>827</v>
      </c>
      <c r="D26" s="298"/>
      <c r="E26" s="298"/>
      <c r="F26" s="298"/>
      <c r="G26" s="406">
        <f>SUM(G22:H25)</f>
        <v>0</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t="s">
        <v>953</v>
      </c>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336A0C6C-32EB-4B67-B386-210C89EDB62B}"/>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Tuolumne</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952</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90" yWindow="641"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534BC35E-523C-4478-B763-82AB2830887D}"/>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3"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Tuolumne</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t="str">
        <f>'CONTACT INFORMATION'!$A$24</f>
        <v>Tuolumne</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Tuolumne</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t="s">
        <v>936</v>
      </c>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514" t="s">
        <v>513</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v>180394</v>
      </c>
      <c r="F132" s="449"/>
      <c r="G132" s="449">
        <v>129522</v>
      </c>
      <c r="H132" s="449"/>
      <c r="I132" s="450"/>
      <c r="J132" s="450"/>
    </row>
    <row r="133" spans="1:16" x14ac:dyDescent="0.25">
      <c r="A133" s="503" t="s">
        <v>528</v>
      </c>
      <c r="B133" s="503"/>
      <c r="C133" s="503"/>
      <c r="D133" s="503"/>
      <c r="E133" s="432"/>
      <c r="F133" s="432"/>
      <c r="G133" s="433"/>
      <c r="H133" s="433"/>
      <c r="I133" s="448"/>
      <c r="J133" s="448"/>
    </row>
    <row r="134" spans="1:16" x14ac:dyDescent="0.25">
      <c r="A134" s="502" t="s">
        <v>529</v>
      </c>
      <c r="B134" s="502"/>
      <c r="C134" s="502"/>
      <c r="D134" s="502"/>
      <c r="E134" s="449"/>
      <c r="F134" s="449"/>
      <c r="G134" s="449"/>
      <c r="H134" s="449"/>
      <c r="I134" s="450"/>
      <c r="J134" s="450"/>
    </row>
    <row r="135" spans="1:16" x14ac:dyDescent="0.25">
      <c r="A135" s="503" t="s">
        <v>530</v>
      </c>
      <c r="B135" s="503"/>
      <c r="C135" s="503"/>
      <c r="D135" s="503"/>
      <c r="E135" s="432"/>
      <c r="F135" s="432"/>
      <c r="G135" s="433"/>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c r="F137" s="432"/>
      <c r="G137" s="433"/>
      <c r="H137" s="433"/>
      <c r="I137" s="448"/>
      <c r="J137" s="448"/>
    </row>
    <row r="138" spans="1:16" x14ac:dyDescent="0.25">
      <c r="A138" s="501" t="s">
        <v>537</v>
      </c>
      <c r="B138" s="502"/>
      <c r="C138" s="502"/>
      <c r="D138" s="502"/>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180394</v>
      </c>
      <c r="F142" s="437"/>
      <c r="G142" s="437">
        <f>SUM(G132:G141)</f>
        <v>129522</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950</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Tuolumne</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937</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517</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v>37723</v>
      </c>
      <c r="F184" s="449"/>
      <c r="G184" s="449">
        <v>26400</v>
      </c>
      <c r="H184" s="449"/>
      <c r="I184" s="450"/>
      <c r="J184" s="450"/>
    </row>
    <row r="185" spans="1:20" x14ac:dyDescent="0.25">
      <c r="A185" s="445" t="s">
        <v>528</v>
      </c>
      <c r="B185" s="446"/>
      <c r="C185" s="446"/>
      <c r="D185" s="447"/>
      <c r="E185" s="432"/>
      <c r="F185" s="432"/>
      <c r="G185" s="433"/>
      <c r="H185" s="433"/>
      <c r="I185" s="448"/>
      <c r="J185" s="448"/>
    </row>
    <row r="186" spans="1:20" x14ac:dyDescent="0.25">
      <c r="A186" s="441" t="s">
        <v>529</v>
      </c>
      <c r="B186" s="442"/>
      <c r="C186" s="442"/>
      <c r="D186" s="443"/>
      <c r="E186" s="449"/>
      <c r="F186" s="449"/>
      <c r="G186" s="449"/>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37723</v>
      </c>
      <c r="F194" s="437"/>
      <c r="G194" s="437">
        <f>SUM(G184:G193)</f>
        <v>26400</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t="s">
        <v>951</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Tuolumne</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9"/>
      <c r="C233" s="519"/>
      <c r="D233" s="520"/>
      <c r="E233" s="506" t="s">
        <v>938</v>
      </c>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1" t="s">
        <v>913</v>
      </c>
      <c r="B235" s="522"/>
      <c r="C235" s="522"/>
      <c r="D235" s="523"/>
      <c r="E235" s="471" t="s">
        <v>482</v>
      </c>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c r="F238" s="432"/>
      <c r="G238" s="433"/>
      <c r="H238" s="433"/>
      <c r="I238" s="448"/>
      <c r="J238" s="448"/>
    </row>
    <row r="239" spans="1:10" x14ac:dyDescent="0.25">
      <c r="A239" s="441" t="s">
        <v>529</v>
      </c>
      <c r="B239" s="442"/>
      <c r="C239" s="442"/>
      <c r="D239" s="443"/>
      <c r="E239" s="449">
        <v>12905</v>
      </c>
      <c r="F239" s="449"/>
      <c r="G239" s="449"/>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12905</v>
      </c>
      <c r="F247" s="437"/>
      <c r="G247" s="437">
        <f>SUM(G237:G246)</f>
        <v>0</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t="s">
        <v>939</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t="str">
        <f>'CONTACT INFORMATION'!$A$24</f>
        <v>Tuolumne</v>
      </c>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t="s">
        <v>940</v>
      </c>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4" t="s">
        <v>808</v>
      </c>
      <c r="B293" s="525"/>
      <c r="C293" s="525"/>
      <c r="D293" s="526"/>
      <c r="E293" s="471" t="s">
        <v>507</v>
      </c>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c r="H295" s="449"/>
      <c r="I295" s="450"/>
      <c r="J295" s="450"/>
    </row>
    <row r="296" spans="1:10" x14ac:dyDescent="0.25">
      <c r="A296" s="445" t="s">
        <v>528</v>
      </c>
      <c r="B296" s="446"/>
      <c r="C296" s="446"/>
      <c r="D296" s="447"/>
      <c r="E296" s="432"/>
      <c r="F296" s="432"/>
      <c r="G296" s="433"/>
      <c r="H296" s="433"/>
      <c r="I296" s="448"/>
      <c r="J296" s="448"/>
    </row>
    <row r="297" spans="1:10" x14ac:dyDescent="0.25">
      <c r="A297" s="441" t="s">
        <v>529</v>
      </c>
      <c r="B297" s="442"/>
      <c r="C297" s="442"/>
      <c r="D297" s="443"/>
      <c r="E297" s="449">
        <v>1691</v>
      </c>
      <c r="F297" s="449"/>
      <c r="G297" s="449">
        <v>1591</v>
      </c>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1691</v>
      </c>
      <c r="F305" s="437"/>
      <c r="G305" s="437">
        <f>SUM(G295:G304)</f>
        <v>1591</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t="s">
        <v>941</v>
      </c>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t="str">
        <f>'CONTACT INFORMATION'!$A$24</f>
        <v>Tuolumne</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27" t="s">
        <v>942</v>
      </c>
      <c r="F349" s="528"/>
      <c r="G349" s="528"/>
      <c r="H349" s="528"/>
      <c r="I349" s="528"/>
      <c r="J349" s="529"/>
    </row>
    <row r="350" spans="1:10" x14ac:dyDescent="0.25">
      <c r="A350" s="495" t="s">
        <v>853</v>
      </c>
      <c r="B350" s="496"/>
      <c r="C350" s="496"/>
      <c r="D350" s="497"/>
      <c r="E350" s="530"/>
      <c r="F350" s="531"/>
      <c r="G350" s="531"/>
      <c r="H350" s="531"/>
      <c r="I350" s="531"/>
      <c r="J350" s="532"/>
    </row>
    <row r="351" spans="1:10" x14ac:dyDescent="0.25">
      <c r="A351" s="524" t="s">
        <v>808</v>
      </c>
      <c r="B351" s="525"/>
      <c r="C351" s="525"/>
      <c r="D351" s="526"/>
      <c r="E351" s="471" t="s">
        <v>502</v>
      </c>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c r="H354" s="433"/>
      <c r="I354" s="448"/>
      <c r="J354" s="448"/>
    </row>
    <row r="355" spans="1:10" x14ac:dyDescent="0.25">
      <c r="A355" s="441" t="s">
        <v>529</v>
      </c>
      <c r="B355" s="442"/>
      <c r="C355" s="442"/>
      <c r="D355" s="443"/>
      <c r="E355" s="449">
        <v>4250</v>
      </c>
      <c r="F355" s="449"/>
      <c r="G355" s="449">
        <v>840</v>
      </c>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4250</v>
      </c>
      <c r="F363" s="437"/>
      <c r="G363" s="437">
        <f>SUM(G353:G362)</f>
        <v>840</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t="s">
        <v>949</v>
      </c>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t="str">
        <f>'CONTACT INFORMATION'!$A$24</f>
        <v>Tuolumne</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27" t="s">
        <v>943</v>
      </c>
      <c r="F407" s="528"/>
      <c r="G407" s="528"/>
      <c r="H407" s="528"/>
      <c r="I407" s="528"/>
      <c r="J407" s="529"/>
    </row>
    <row r="408" spans="1:10" x14ac:dyDescent="0.25">
      <c r="A408" s="495" t="s">
        <v>853</v>
      </c>
      <c r="B408" s="496"/>
      <c r="C408" s="496"/>
      <c r="D408" s="497"/>
      <c r="E408" s="530"/>
      <c r="F408" s="531"/>
      <c r="G408" s="531"/>
      <c r="H408" s="531"/>
      <c r="I408" s="531"/>
      <c r="J408" s="532"/>
    </row>
    <row r="409" spans="1:10" x14ac:dyDescent="0.25">
      <c r="A409" s="524" t="s">
        <v>808</v>
      </c>
      <c r="B409" s="525"/>
      <c r="C409" s="525"/>
      <c r="D409" s="526"/>
      <c r="E409" s="471" t="s">
        <v>492</v>
      </c>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v>728</v>
      </c>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728</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t="s">
        <v>944</v>
      </c>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t="str">
        <f>'CONTACT INFORMATION'!$A$24</f>
        <v>Tuolumne</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06" t="s">
        <v>945</v>
      </c>
      <c r="F465" s="507"/>
      <c r="G465" s="507"/>
      <c r="H465" s="507"/>
      <c r="I465" s="507"/>
      <c r="J465" s="508"/>
    </row>
    <row r="466" spans="1:10" x14ac:dyDescent="0.25">
      <c r="A466" s="495" t="s">
        <v>853</v>
      </c>
      <c r="B466" s="496"/>
      <c r="C466" s="496"/>
      <c r="D466" s="497"/>
      <c r="E466" s="509"/>
      <c r="F466" s="510"/>
      <c r="G466" s="510"/>
      <c r="H466" s="510"/>
      <c r="I466" s="510"/>
      <c r="J466" s="511"/>
    </row>
    <row r="467" spans="1:10" x14ac:dyDescent="0.25">
      <c r="A467" s="524" t="s">
        <v>808</v>
      </c>
      <c r="B467" s="525"/>
      <c r="C467" s="525"/>
      <c r="D467" s="526"/>
      <c r="E467" s="471" t="s">
        <v>498</v>
      </c>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v>3226</v>
      </c>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3226</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t="s">
        <v>946</v>
      </c>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t="str">
        <f>'CONTACT INFORMATION'!$A$24</f>
        <v>Tuolumne</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06" t="s">
        <v>947</v>
      </c>
      <c r="F523" s="507"/>
      <c r="G523" s="507"/>
      <c r="H523" s="507"/>
      <c r="I523" s="507"/>
      <c r="J523" s="508"/>
    </row>
    <row r="524" spans="1:10" ht="12.75" customHeight="1" x14ac:dyDescent="0.25">
      <c r="A524" s="495" t="s">
        <v>853</v>
      </c>
      <c r="B524" s="496"/>
      <c r="C524" s="496"/>
      <c r="D524" s="497"/>
      <c r="E524" s="509"/>
      <c r="F524" s="510"/>
      <c r="G524" s="510"/>
      <c r="H524" s="510"/>
      <c r="I524" s="510"/>
      <c r="J524" s="511"/>
    </row>
    <row r="525" spans="1:10" x14ac:dyDescent="0.25">
      <c r="A525" s="524" t="s">
        <v>808</v>
      </c>
      <c r="B525" s="525"/>
      <c r="C525" s="525"/>
      <c r="D525" s="526"/>
      <c r="E525" s="471" t="s">
        <v>499</v>
      </c>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v>1732</v>
      </c>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1732</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t="s">
        <v>948</v>
      </c>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t="str">
        <f>'CONTACT INFORMATION'!$A$24</f>
        <v>Tuolumne</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27"/>
      <c r="F581" s="528"/>
      <c r="G581" s="528"/>
      <c r="H581" s="528"/>
      <c r="I581" s="528"/>
      <c r="J581" s="529"/>
    </row>
    <row r="582" spans="1:10" ht="12.75" customHeight="1" x14ac:dyDescent="0.25">
      <c r="A582" s="495" t="s">
        <v>853</v>
      </c>
      <c r="B582" s="496"/>
      <c r="C582" s="496"/>
      <c r="D582" s="497"/>
      <c r="E582" s="530"/>
      <c r="F582" s="531"/>
      <c r="G582" s="531"/>
      <c r="H582" s="531"/>
      <c r="I582" s="531"/>
      <c r="J582" s="532"/>
    </row>
    <row r="583" spans="1:10" x14ac:dyDescent="0.25">
      <c r="A583" s="524" t="s">
        <v>808</v>
      </c>
      <c r="B583" s="525"/>
      <c r="C583" s="525"/>
      <c r="D583" s="526"/>
      <c r="E583" s="471"/>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0</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t="str">
        <f>'CONTACT INFORMATION'!$A$24</f>
        <v>Tuolumne</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27"/>
      <c r="F639" s="528"/>
      <c r="G639" s="528"/>
      <c r="H639" s="528"/>
      <c r="I639" s="528"/>
      <c r="J639" s="529"/>
    </row>
    <row r="640" spans="1:10" x14ac:dyDescent="0.25">
      <c r="A640" s="495" t="s">
        <v>853</v>
      </c>
      <c r="B640" s="496"/>
      <c r="C640" s="496"/>
      <c r="D640" s="497"/>
      <c r="E640" s="530"/>
      <c r="F640" s="531"/>
      <c r="G640" s="531"/>
      <c r="H640" s="531"/>
      <c r="I640" s="531"/>
      <c r="J640" s="532"/>
    </row>
    <row r="641" spans="1:10" x14ac:dyDescent="0.25">
      <c r="A641" s="524" t="s">
        <v>808</v>
      </c>
      <c r="B641" s="525"/>
      <c r="C641" s="525"/>
      <c r="D641" s="526"/>
      <c r="E641" s="471"/>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0</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t="str">
        <f>'CONTACT INFORMATION'!$A$24</f>
        <v>Tuolumne</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27"/>
      <c r="F697" s="528"/>
      <c r="G697" s="528"/>
      <c r="H697" s="528"/>
      <c r="I697" s="528"/>
      <c r="J697" s="529"/>
    </row>
    <row r="698" spans="1:10" x14ac:dyDescent="0.25">
      <c r="A698" s="495" t="s">
        <v>853</v>
      </c>
      <c r="B698" s="496"/>
      <c r="C698" s="496"/>
      <c r="D698" s="497"/>
      <c r="E698" s="530"/>
      <c r="F698" s="531"/>
      <c r="G698" s="531"/>
      <c r="H698" s="531"/>
      <c r="I698" s="531"/>
      <c r="J698" s="532"/>
    </row>
    <row r="699" spans="1:10" x14ac:dyDescent="0.25">
      <c r="A699" s="524" t="s">
        <v>808</v>
      </c>
      <c r="B699" s="525"/>
      <c r="C699" s="525"/>
      <c r="D699" s="526"/>
      <c r="E699" s="471"/>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0</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t="str">
        <f>'CONTACT INFORMATION'!$A$24</f>
        <v>Tuolumne</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27"/>
      <c r="F755" s="528"/>
      <c r="G755" s="528"/>
      <c r="H755" s="528"/>
      <c r="I755" s="528"/>
      <c r="J755" s="529"/>
    </row>
    <row r="756" spans="1:10" x14ac:dyDescent="0.25">
      <c r="A756" s="495" t="s">
        <v>853</v>
      </c>
      <c r="B756" s="496"/>
      <c r="C756" s="496"/>
      <c r="D756" s="497"/>
      <c r="E756" s="530"/>
      <c r="F756" s="531"/>
      <c r="G756" s="531"/>
      <c r="H756" s="531"/>
      <c r="I756" s="531"/>
      <c r="J756" s="532"/>
    </row>
    <row r="757" spans="1:10" x14ac:dyDescent="0.25">
      <c r="A757" s="524" t="s">
        <v>808</v>
      </c>
      <c r="B757" s="525"/>
      <c r="C757" s="525"/>
      <c r="D757" s="526"/>
      <c r="E757" s="471"/>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t="str">
        <f>'CONTACT INFORMATION'!$A$24</f>
        <v>Tuolumne</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27"/>
      <c r="F813" s="528"/>
      <c r="G813" s="528"/>
      <c r="H813" s="528"/>
      <c r="I813" s="528"/>
      <c r="J813" s="529"/>
    </row>
    <row r="814" spans="1:10" x14ac:dyDescent="0.25">
      <c r="A814" s="495" t="s">
        <v>853</v>
      </c>
      <c r="B814" s="496"/>
      <c r="C814" s="496"/>
      <c r="D814" s="497"/>
      <c r="E814" s="530"/>
      <c r="F814" s="531"/>
      <c r="G814" s="531"/>
      <c r="H814" s="531"/>
      <c r="I814" s="531"/>
      <c r="J814" s="532"/>
    </row>
    <row r="815" spans="1:10" x14ac:dyDescent="0.25">
      <c r="A815" s="524" t="s">
        <v>808</v>
      </c>
      <c r="B815" s="525"/>
      <c r="C815" s="525"/>
      <c r="D815" s="526"/>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t="str">
        <f>'CONTACT INFORMATION'!$A$24</f>
        <v>Tuolumne</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27"/>
      <c r="F871" s="528"/>
      <c r="G871" s="528"/>
      <c r="H871" s="528"/>
      <c r="I871" s="528"/>
      <c r="J871" s="529"/>
    </row>
    <row r="872" spans="1:10" x14ac:dyDescent="0.25">
      <c r="A872" s="495" t="s">
        <v>853</v>
      </c>
      <c r="B872" s="496"/>
      <c r="C872" s="496"/>
      <c r="D872" s="497"/>
      <c r="E872" s="530"/>
      <c r="F872" s="531"/>
      <c r="G872" s="531"/>
      <c r="H872" s="531"/>
      <c r="I872" s="531"/>
      <c r="J872" s="532"/>
    </row>
    <row r="873" spans="1:10" x14ac:dyDescent="0.25">
      <c r="A873" s="524" t="s">
        <v>808</v>
      </c>
      <c r="B873" s="525"/>
      <c r="C873" s="525"/>
      <c r="D873" s="526"/>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t="str">
        <f>'CONTACT INFORMATION'!$A$24</f>
        <v>Tuolumne</v>
      </c>
      <c r="I926" s="348"/>
      <c r="J926" s="349"/>
    </row>
    <row r="927" spans="1:10" ht="8.4"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27"/>
      <c r="F929" s="528"/>
      <c r="G929" s="528"/>
      <c r="H929" s="528"/>
      <c r="I929" s="528"/>
      <c r="J929" s="529"/>
    </row>
    <row r="930" spans="1:10" x14ac:dyDescent="0.25">
      <c r="A930" s="495" t="s">
        <v>853</v>
      </c>
      <c r="B930" s="496"/>
      <c r="C930" s="496"/>
      <c r="D930" s="497"/>
      <c r="E930" s="530"/>
      <c r="F930" s="531"/>
      <c r="G930" s="531"/>
      <c r="H930" s="531"/>
      <c r="I930" s="531"/>
      <c r="J930" s="532"/>
    </row>
    <row r="931" spans="1:10" x14ac:dyDescent="0.25">
      <c r="A931" s="524" t="s">
        <v>808</v>
      </c>
      <c r="B931" s="525"/>
      <c r="C931" s="525"/>
      <c r="D931" s="526"/>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Tuolumne</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27"/>
      <c r="F4" s="528"/>
      <c r="G4" s="528"/>
      <c r="H4" s="528"/>
      <c r="I4" s="528"/>
      <c r="J4" s="529"/>
    </row>
    <row r="5" spans="1:10" x14ac:dyDescent="0.25">
      <c r="A5" s="495" t="s">
        <v>853</v>
      </c>
      <c r="B5" s="496"/>
      <c r="C5" s="496"/>
      <c r="D5" s="497"/>
      <c r="E5" s="530"/>
      <c r="F5" s="531"/>
      <c r="G5" s="531"/>
      <c r="H5" s="531"/>
      <c r="I5" s="531"/>
      <c r="J5" s="532"/>
    </row>
    <row r="6" spans="1:10" x14ac:dyDescent="0.25">
      <c r="A6" s="524" t="s">
        <v>808</v>
      </c>
      <c r="B6" s="525"/>
      <c r="C6" s="525"/>
      <c r="D6" s="526"/>
      <c r="E6" s="533"/>
      <c r="F6" s="534"/>
      <c r="G6" s="534"/>
      <c r="H6" s="534"/>
      <c r="I6" s="534"/>
      <c r="J6" s="535"/>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Tuolumne</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27"/>
      <c r="F59" s="528"/>
      <c r="G59" s="528"/>
      <c r="H59" s="528"/>
      <c r="I59" s="528"/>
      <c r="J59" s="529"/>
    </row>
    <row r="60" spans="1:10" x14ac:dyDescent="0.25">
      <c r="A60" s="495" t="s">
        <v>853</v>
      </c>
      <c r="B60" s="496"/>
      <c r="C60" s="496"/>
      <c r="D60" s="497"/>
      <c r="E60" s="530"/>
      <c r="F60" s="531"/>
      <c r="G60" s="531"/>
      <c r="H60" s="531"/>
      <c r="I60" s="531"/>
      <c r="J60" s="532"/>
    </row>
    <row r="61" spans="1:10" x14ac:dyDescent="0.25">
      <c r="A61" s="524" t="s">
        <v>808</v>
      </c>
      <c r="B61" s="525"/>
      <c r="C61" s="525"/>
      <c r="D61" s="526"/>
      <c r="E61" s="533"/>
      <c r="F61" s="534"/>
      <c r="G61" s="534"/>
      <c r="H61" s="534"/>
      <c r="I61" s="534"/>
      <c r="J61" s="535"/>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t="str">
        <f>'CONTACT INFORMATION'!$A$24</f>
        <v>Tuolumne</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27"/>
      <c r="F115" s="528"/>
      <c r="G115" s="528"/>
      <c r="H115" s="528"/>
      <c r="I115" s="528"/>
      <c r="J115" s="529"/>
    </row>
    <row r="116" spans="1:10" x14ac:dyDescent="0.25">
      <c r="A116" s="495" t="s">
        <v>853</v>
      </c>
      <c r="B116" s="496"/>
      <c r="C116" s="496"/>
      <c r="D116" s="497"/>
      <c r="E116" s="530"/>
      <c r="F116" s="531"/>
      <c r="G116" s="531"/>
      <c r="H116" s="531"/>
      <c r="I116" s="531"/>
      <c r="J116" s="532"/>
    </row>
    <row r="117" spans="1:10" x14ac:dyDescent="0.25">
      <c r="A117" s="524" t="s">
        <v>808</v>
      </c>
      <c r="B117" s="525"/>
      <c r="C117" s="525"/>
      <c r="D117" s="526"/>
      <c r="E117" s="533"/>
      <c r="F117" s="534"/>
      <c r="G117" s="534"/>
      <c r="H117" s="534"/>
      <c r="I117" s="534"/>
      <c r="J117" s="535"/>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Tuolumne</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27"/>
      <c r="F170" s="528"/>
      <c r="G170" s="528"/>
      <c r="H170" s="528"/>
      <c r="I170" s="528"/>
      <c r="J170" s="529"/>
    </row>
    <row r="171" spans="1:10" x14ac:dyDescent="0.25">
      <c r="A171" s="495" t="s">
        <v>853</v>
      </c>
      <c r="B171" s="496"/>
      <c r="C171" s="496"/>
      <c r="D171" s="497"/>
      <c r="E171" s="530"/>
      <c r="F171" s="531"/>
      <c r="G171" s="531"/>
      <c r="H171" s="531"/>
      <c r="I171" s="531"/>
      <c r="J171" s="532"/>
    </row>
    <row r="172" spans="1:10" x14ac:dyDescent="0.25">
      <c r="A172" s="524" t="s">
        <v>808</v>
      </c>
      <c r="B172" s="525"/>
      <c r="C172" s="525"/>
      <c r="D172" s="526"/>
      <c r="E172" s="533"/>
      <c r="F172" s="534"/>
      <c r="G172" s="534"/>
      <c r="H172" s="534"/>
      <c r="I172" s="534"/>
      <c r="J172" s="535"/>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t="str">
        <f>'CONTACT INFORMATION'!$A$24</f>
        <v>Tuolumne</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27"/>
      <c r="F225" s="528"/>
      <c r="G225" s="528"/>
      <c r="H225" s="528"/>
      <c r="I225" s="528"/>
      <c r="J225" s="529"/>
    </row>
    <row r="226" spans="1:10" x14ac:dyDescent="0.25">
      <c r="A226" s="495" t="s">
        <v>853</v>
      </c>
      <c r="B226" s="496"/>
      <c r="C226" s="496"/>
      <c r="D226" s="497"/>
      <c r="E226" s="530"/>
      <c r="F226" s="531"/>
      <c r="G226" s="531"/>
      <c r="H226" s="531"/>
      <c r="I226" s="531"/>
      <c r="J226" s="532"/>
    </row>
    <row r="227" spans="1:10" x14ac:dyDescent="0.25">
      <c r="A227" s="524" t="s">
        <v>808</v>
      </c>
      <c r="B227" s="525"/>
      <c r="C227" s="525"/>
      <c r="D227" s="526"/>
      <c r="E227" s="533"/>
      <c r="F227" s="534"/>
      <c r="G227" s="534"/>
      <c r="H227" s="534"/>
      <c r="I227" s="534"/>
      <c r="J227" s="535"/>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t="str">
        <f>'CONTACT INFORMATION'!$A$24</f>
        <v>Tuolumne</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2" customHeight="1" x14ac:dyDescent="0.25">
      <c r="A280" s="455" t="s">
        <v>854</v>
      </c>
      <c r="B280" s="519"/>
      <c r="C280" s="519"/>
      <c r="D280" s="520"/>
      <c r="E280" s="527"/>
      <c r="F280" s="528"/>
      <c r="G280" s="528"/>
      <c r="H280" s="528"/>
      <c r="I280" s="528"/>
      <c r="J280" s="529"/>
    </row>
    <row r="281" spans="1:10" ht="13.2" customHeight="1" x14ac:dyDescent="0.25">
      <c r="A281" s="495" t="s">
        <v>853</v>
      </c>
      <c r="B281" s="496"/>
      <c r="C281" s="496"/>
      <c r="D281" s="497"/>
      <c r="E281" s="530"/>
      <c r="F281" s="531"/>
      <c r="G281" s="531"/>
      <c r="H281" s="531"/>
      <c r="I281" s="531"/>
      <c r="J281" s="532"/>
    </row>
    <row r="282" spans="1:10" x14ac:dyDescent="0.25">
      <c r="A282" s="521" t="s">
        <v>808</v>
      </c>
      <c r="B282" s="522"/>
      <c r="C282" s="522"/>
      <c r="D282" s="523"/>
      <c r="E282" s="471"/>
      <c r="F282" s="472"/>
      <c r="G282" s="472"/>
      <c r="H282" s="472"/>
      <c r="I282" s="472"/>
      <c r="J282" s="473"/>
    </row>
    <row r="283" spans="1:10" ht="13.2" customHeight="1" x14ac:dyDescent="0.25">
      <c r="A283" s="58"/>
      <c r="B283" s="59"/>
      <c r="C283" s="59"/>
      <c r="D283" s="59"/>
      <c r="E283" s="542" t="s">
        <v>535</v>
      </c>
      <c r="F283" s="542"/>
      <c r="G283" s="542" t="s">
        <v>533</v>
      </c>
      <c r="H283" s="542"/>
      <c r="I283" s="543" t="s">
        <v>849</v>
      </c>
      <c r="J283" s="544"/>
    </row>
    <row r="284" spans="1:10" x14ac:dyDescent="0.25">
      <c r="A284" s="441" t="s">
        <v>527</v>
      </c>
      <c r="B284" s="442"/>
      <c r="C284" s="442"/>
      <c r="D284" s="443"/>
      <c r="E284" s="545"/>
      <c r="F284" s="546"/>
      <c r="G284" s="545"/>
      <c r="H284" s="546"/>
      <c r="I284" s="547"/>
      <c r="J284" s="548"/>
    </row>
    <row r="285" spans="1:10" x14ac:dyDescent="0.25">
      <c r="A285" s="445" t="s">
        <v>528</v>
      </c>
      <c r="B285" s="446"/>
      <c r="C285" s="446"/>
      <c r="D285" s="447"/>
      <c r="E285" s="540"/>
      <c r="F285" s="541"/>
      <c r="G285" s="538"/>
      <c r="H285" s="539"/>
      <c r="I285" s="536"/>
      <c r="J285" s="537"/>
    </row>
    <row r="286" spans="1:10" x14ac:dyDescent="0.25">
      <c r="A286" s="441" t="s">
        <v>529</v>
      </c>
      <c r="B286" s="442"/>
      <c r="C286" s="442"/>
      <c r="D286" s="443"/>
      <c r="E286" s="545"/>
      <c r="F286" s="546"/>
      <c r="G286" s="545"/>
      <c r="H286" s="546"/>
      <c r="I286" s="547"/>
      <c r="J286" s="548"/>
    </row>
    <row r="287" spans="1:10" x14ac:dyDescent="0.25">
      <c r="A287" s="445" t="s">
        <v>530</v>
      </c>
      <c r="B287" s="446"/>
      <c r="C287" s="446"/>
      <c r="D287" s="447"/>
      <c r="E287" s="540"/>
      <c r="F287" s="541"/>
      <c r="G287" s="538"/>
      <c r="H287" s="539"/>
      <c r="I287" s="536"/>
      <c r="J287" s="537"/>
    </row>
    <row r="288" spans="1:10" x14ac:dyDescent="0.25">
      <c r="A288" s="441" t="s">
        <v>531</v>
      </c>
      <c r="B288" s="442"/>
      <c r="C288" s="442"/>
      <c r="D288" s="443"/>
      <c r="E288" s="545"/>
      <c r="F288" s="546"/>
      <c r="G288" s="545"/>
      <c r="H288" s="546"/>
      <c r="I288" s="547"/>
      <c r="J288" s="548"/>
    </row>
    <row r="289" spans="1:10" x14ac:dyDescent="0.25">
      <c r="A289" s="445" t="s">
        <v>532</v>
      </c>
      <c r="B289" s="446"/>
      <c r="C289" s="446"/>
      <c r="D289" s="447"/>
      <c r="E289" s="540"/>
      <c r="F289" s="541"/>
      <c r="G289" s="538"/>
      <c r="H289" s="539"/>
      <c r="I289" s="536"/>
      <c r="J289" s="537"/>
    </row>
    <row r="290" spans="1:10" x14ac:dyDescent="0.25">
      <c r="A290" s="441" t="s">
        <v>537</v>
      </c>
      <c r="B290" s="442"/>
      <c r="C290" s="442"/>
      <c r="D290" s="443"/>
      <c r="E290" s="549"/>
      <c r="F290" s="550"/>
      <c r="G290" s="549"/>
      <c r="H290" s="550"/>
      <c r="I290" s="551"/>
      <c r="J290" s="552"/>
    </row>
    <row r="291" spans="1:10" x14ac:dyDescent="0.25">
      <c r="A291" s="429"/>
      <c r="B291" s="430"/>
      <c r="C291" s="430"/>
      <c r="D291" s="431"/>
      <c r="E291" s="540"/>
      <c r="F291" s="541"/>
      <c r="G291" s="538"/>
      <c r="H291" s="539"/>
      <c r="I291" s="538"/>
      <c r="J291" s="539"/>
    </row>
    <row r="292" spans="1:10" x14ac:dyDescent="0.25">
      <c r="A292" s="429"/>
      <c r="B292" s="430"/>
      <c r="C292" s="430"/>
      <c r="D292" s="431"/>
      <c r="E292" s="540"/>
      <c r="F292" s="541"/>
      <c r="G292" s="538"/>
      <c r="H292" s="539"/>
      <c r="I292" s="538"/>
      <c r="J292" s="539"/>
    </row>
    <row r="293" spans="1:10" x14ac:dyDescent="0.25">
      <c r="A293" s="429"/>
      <c r="B293" s="430"/>
      <c r="C293" s="430"/>
      <c r="D293" s="431"/>
      <c r="E293" s="540"/>
      <c r="F293" s="541"/>
      <c r="G293" s="538"/>
      <c r="H293" s="539"/>
      <c r="I293" s="538"/>
      <c r="J293" s="539"/>
    </row>
    <row r="294" spans="1:10" x14ac:dyDescent="0.25">
      <c r="A294" s="434" t="s">
        <v>534</v>
      </c>
      <c r="B294" s="435"/>
      <c r="C294" s="435"/>
      <c r="D294" s="436"/>
      <c r="E294" s="559">
        <f>SUM(E284:E293)</f>
        <v>0</v>
      </c>
      <c r="F294" s="560"/>
      <c r="G294" s="559">
        <f>SUM(G284:G293)</f>
        <v>0</v>
      </c>
      <c r="H294" s="560"/>
      <c r="I294" s="559">
        <f>SUM(I284:I293)</f>
        <v>0</v>
      </c>
      <c r="J294" s="560"/>
    </row>
    <row r="295" spans="1:10" ht="13.2" customHeight="1" x14ac:dyDescent="0.25">
      <c r="A295" s="486" t="s">
        <v>861</v>
      </c>
      <c r="B295" s="553"/>
      <c r="C295" s="553"/>
      <c r="D295" s="553"/>
      <c r="E295" s="553"/>
      <c r="F295" s="553"/>
      <c r="G295" s="553"/>
      <c r="H295" s="553"/>
      <c r="I295" s="553"/>
      <c r="J295" s="554"/>
    </row>
    <row r="296" spans="1:10" ht="13.2" customHeight="1" x14ac:dyDescent="0.25">
      <c r="A296" s="489" t="s">
        <v>862</v>
      </c>
      <c r="B296" s="555"/>
      <c r="C296" s="555"/>
      <c r="D296" s="555"/>
      <c r="E296" s="555"/>
      <c r="F296" s="555"/>
      <c r="G296" s="555"/>
      <c r="H296" s="555"/>
      <c r="I296" s="555"/>
      <c r="J296" s="556"/>
    </row>
    <row r="297" spans="1:10" ht="13.2" customHeight="1" x14ac:dyDescent="0.25">
      <c r="A297" s="489" t="s">
        <v>863</v>
      </c>
      <c r="B297" s="555"/>
      <c r="C297" s="555"/>
      <c r="D297" s="555"/>
      <c r="E297" s="555"/>
      <c r="F297" s="555"/>
      <c r="G297" s="555"/>
      <c r="H297" s="555"/>
      <c r="I297" s="555"/>
      <c r="J297" s="556"/>
    </row>
    <row r="298" spans="1:10" ht="13.2" customHeight="1" x14ac:dyDescent="0.25">
      <c r="A298" s="492" t="s">
        <v>864</v>
      </c>
      <c r="B298" s="557"/>
      <c r="C298" s="557"/>
      <c r="D298" s="557"/>
      <c r="E298" s="557"/>
      <c r="F298" s="557"/>
      <c r="G298" s="557"/>
      <c r="H298" s="557"/>
      <c r="I298" s="557"/>
      <c r="J298" s="558"/>
    </row>
    <row r="299" spans="1:10" ht="13.2"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Tuolumne</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2" customHeight="1" x14ac:dyDescent="0.25">
      <c r="A333" s="455" t="s">
        <v>854</v>
      </c>
      <c r="B333" s="519"/>
      <c r="C333" s="519"/>
      <c r="D333" s="520"/>
      <c r="E333" s="527"/>
      <c r="F333" s="528"/>
      <c r="G333" s="528"/>
      <c r="H333" s="528"/>
      <c r="I333" s="528"/>
      <c r="J333" s="529"/>
    </row>
    <row r="334" spans="1:10" ht="13.2" customHeight="1" x14ac:dyDescent="0.25">
      <c r="A334" s="495" t="s">
        <v>853</v>
      </c>
      <c r="B334" s="496"/>
      <c r="C334" s="496"/>
      <c r="D334" s="497"/>
      <c r="E334" s="530"/>
      <c r="F334" s="531"/>
      <c r="G334" s="531"/>
      <c r="H334" s="531"/>
      <c r="I334" s="531"/>
      <c r="J334" s="532"/>
    </row>
    <row r="335" spans="1:10" x14ac:dyDescent="0.25">
      <c r="A335" s="521" t="s">
        <v>808</v>
      </c>
      <c r="B335" s="522"/>
      <c r="C335" s="522"/>
      <c r="D335" s="523"/>
      <c r="E335" s="471"/>
      <c r="F335" s="472"/>
      <c r="G335" s="472"/>
      <c r="H335" s="472"/>
      <c r="I335" s="472"/>
      <c r="J335" s="473"/>
    </row>
    <row r="336" spans="1:10" ht="13.2" customHeight="1" x14ac:dyDescent="0.25">
      <c r="A336" s="58"/>
      <c r="B336" s="59"/>
      <c r="C336" s="59"/>
      <c r="D336" s="59"/>
      <c r="E336" s="542" t="s">
        <v>535</v>
      </c>
      <c r="F336" s="542"/>
      <c r="G336" s="542" t="s">
        <v>533</v>
      </c>
      <c r="H336" s="542"/>
      <c r="I336" s="543" t="s">
        <v>849</v>
      </c>
      <c r="J336" s="544"/>
    </row>
    <row r="337" spans="1:10" x14ac:dyDescent="0.25">
      <c r="A337" s="441" t="s">
        <v>527</v>
      </c>
      <c r="B337" s="442"/>
      <c r="C337" s="442"/>
      <c r="D337" s="443"/>
      <c r="E337" s="545"/>
      <c r="F337" s="546"/>
      <c r="G337" s="545"/>
      <c r="H337" s="546"/>
      <c r="I337" s="547"/>
      <c r="J337" s="548"/>
    </row>
    <row r="338" spans="1:10" x14ac:dyDescent="0.25">
      <c r="A338" s="445" t="s">
        <v>528</v>
      </c>
      <c r="B338" s="446"/>
      <c r="C338" s="446"/>
      <c r="D338" s="447"/>
      <c r="E338" s="540"/>
      <c r="F338" s="541"/>
      <c r="G338" s="538"/>
      <c r="H338" s="539"/>
      <c r="I338" s="536"/>
      <c r="J338" s="537"/>
    </row>
    <row r="339" spans="1:10" x14ac:dyDescent="0.25">
      <c r="A339" s="441" t="s">
        <v>529</v>
      </c>
      <c r="B339" s="442"/>
      <c r="C339" s="442"/>
      <c r="D339" s="443"/>
      <c r="E339" s="545"/>
      <c r="F339" s="546"/>
      <c r="G339" s="545"/>
      <c r="H339" s="546"/>
      <c r="I339" s="547"/>
      <c r="J339" s="548"/>
    </row>
    <row r="340" spans="1:10" x14ac:dyDescent="0.25">
      <c r="A340" s="445" t="s">
        <v>530</v>
      </c>
      <c r="B340" s="446"/>
      <c r="C340" s="446"/>
      <c r="D340" s="447"/>
      <c r="E340" s="540"/>
      <c r="F340" s="541"/>
      <c r="G340" s="538"/>
      <c r="H340" s="539"/>
      <c r="I340" s="536"/>
      <c r="J340" s="537"/>
    </row>
    <row r="341" spans="1:10" x14ac:dyDescent="0.25">
      <c r="A341" s="441" t="s">
        <v>531</v>
      </c>
      <c r="B341" s="442"/>
      <c r="C341" s="442"/>
      <c r="D341" s="443"/>
      <c r="E341" s="545"/>
      <c r="F341" s="546"/>
      <c r="G341" s="545"/>
      <c r="H341" s="546"/>
      <c r="I341" s="547"/>
      <c r="J341" s="548"/>
    </row>
    <row r="342" spans="1:10" x14ac:dyDescent="0.25">
      <c r="A342" s="445" t="s">
        <v>532</v>
      </c>
      <c r="B342" s="446"/>
      <c r="C342" s="446"/>
      <c r="D342" s="447"/>
      <c r="E342" s="540"/>
      <c r="F342" s="541"/>
      <c r="G342" s="538"/>
      <c r="H342" s="539"/>
      <c r="I342" s="536"/>
      <c r="J342" s="537"/>
    </row>
    <row r="343" spans="1:10" x14ac:dyDescent="0.25">
      <c r="A343" s="441" t="s">
        <v>537</v>
      </c>
      <c r="B343" s="442"/>
      <c r="C343" s="442"/>
      <c r="D343" s="443"/>
      <c r="E343" s="549"/>
      <c r="F343" s="550"/>
      <c r="G343" s="549"/>
      <c r="H343" s="550"/>
      <c r="I343" s="551"/>
      <c r="J343" s="552"/>
    </row>
    <row r="344" spans="1:10" x14ac:dyDescent="0.25">
      <c r="A344" s="429"/>
      <c r="B344" s="430"/>
      <c r="C344" s="430"/>
      <c r="D344" s="431"/>
      <c r="E344" s="540"/>
      <c r="F344" s="541"/>
      <c r="G344" s="538"/>
      <c r="H344" s="539"/>
      <c r="I344" s="538"/>
      <c r="J344" s="539"/>
    </row>
    <row r="345" spans="1:10" x14ac:dyDescent="0.25">
      <c r="A345" s="429"/>
      <c r="B345" s="430"/>
      <c r="C345" s="430"/>
      <c r="D345" s="431"/>
      <c r="E345" s="540"/>
      <c r="F345" s="541"/>
      <c r="G345" s="538"/>
      <c r="H345" s="539"/>
      <c r="I345" s="538"/>
      <c r="J345" s="539"/>
    </row>
    <row r="346" spans="1:10" x14ac:dyDescent="0.25">
      <c r="A346" s="429"/>
      <c r="B346" s="430"/>
      <c r="C346" s="430"/>
      <c r="D346" s="431"/>
      <c r="E346" s="540"/>
      <c r="F346" s="541"/>
      <c r="G346" s="538"/>
      <c r="H346" s="539"/>
      <c r="I346" s="538"/>
      <c r="J346" s="539"/>
    </row>
    <row r="347" spans="1:10" x14ac:dyDescent="0.25">
      <c r="A347" s="434" t="s">
        <v>534</v>
      </c>
      <c r="B347" s="435"/>
      <c r="C347" s="435"/>
      <c r="D347" s="436"/>
      <c r="E347" s="559">
        <f>SUM(E337:E346)</f>
        <v>0</v>
      </c>
      <c r="F347" s="560"/>
      <c r="G347" s="559">
        <f>SUM(G337:G346)</f>
        <v>0</v>
      </c>
      <c r="H347" s="560"/>
      <c r="I347" s="559">
        <f>SUM(I337:I346)</f>
        <v>0</v>
      </c>
      <c r="J347" s="560"/>
    </row>
    <row r="348" spans="1:10" ht="13.2" customHeight="1" x14ac:dyDescent="0.25">
      <c r="A348" s="486" t="s">
        <v>861</v>
      </c>
      <c r="B348" s="553"/>
      <c r="C348" s="553"/>
      <c r="D348" s="553"/>
      <c r="E348" s="553"/>
      <c r="F348" s="553"/>
      <c r="G348" s="553"/>
      <c r="H348" s="553"/>
      <c r="I348" s="553"/>
      <c r="J348" s="554"/>
    </row>
    <row r="349" spans="1:10" ht="13.2" customHeight="1" x14ac:dyDescent="0.25">
      <c r="A349" s="489" t="s">
        <v>862</v>
      </c>
      <c r="B349" s="555"/>
      <c r="C349" s="555"/>
      <c r="D349" s="555"/>
      <c r="E349" s="555"/>
      <c r="F349" s="555"/>
      <c r="G349" s="555"/>
      <c r="H349" s="555"/>
      <c r="I349" s="555"/>
      <c r="J349" s="556"/>
    </row>
    <row r="350" spans="1:10" ht="13.2" customHeight="1" x14ac:dyDescent="0.25">
      <c r="A350" s="489" t="s">
        <v>863</v>
      </c>
      <c r="B350" s="555"/>
      <c r="C350" s="555"/>
      <c r="D350" s="555"/>
      <c r="E350" s="555"/>
      <c r="F350" s="555"/>
      <c r="G350" s="555"/>
      <c r="H350" s="555"/>
      <c r="I350" s="555"/>
      <c r="J350" s="556"/>
    </row>
    <row r="351" spans="1:10" ht="13.2" customHeight="1" x14ac:dyDescent="0.25">
      <c r="A351" s="492" t="s">
        <v>864</v>
      </c>
      <c r="B351" s="557"/>
      <c r="C351" s="557"/>
      <c r="D351" s="557"/>
      <c r="E351" s="557"/>
      <c r="F351" s="557"/>
      <c r="G351" s="557"/>
      <c r="H351" s="557"/>
      <c r="I351" s="557"/>
      <c r="J351" s="558"/>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Tuolumne</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2" customHeight="1" x14ac:dyDescent="0.25">
      <c r="A387" s="455" t="s">
        <v>854</v>
      </c>
      <c r="B387" s="519"/>
      <c r="C387" s="519"/>
      <c r="D387" s="520"/>
      <c r="E387" s="527"/>
      <c r="F387" s="528"/>
      <c r="G387" s="528"/>
      <c r="H387" s="528"/>
      <c r="I387" s="528"/>
      <c r="J387" s="529"/>
    </row>
    <row r="388" spans="1:10" ht="13.2" customHeight="1" x14ac:dyDescent="0.25">
      <c r="A388" s="495" t="s">
        <v>853</v>
      </c>
      <c r="B388" s="496"/>
      <c r="C388" s="496"/>
      <c r="D388" s="497"/>
      <c r="E388" s="530"/>
      <c r="F388" s="531"/>
      <c r="G388" s="531"/>
      <c r="H388" s="531"/>
      <c r="I388" s="531"/>
      <c r="J388" s="532"/>
    </row>
    <row r="389" spans="1:10" x14ac:dyDescent="0.25">
      <c r="A389" s="521" t="s">
        <v>808</v>
      </c>
      <c r="B389" s="522"/>
      <c r="C389" s="522"/>
      <c r="D389" s="523"/>
      <c r="E389" s="471"/>
      <c r="F389" s="472"/>
      <c r="G389" s="472"/>
      <c r="H389" s="472"/>
      <c r="I389" s="472"/>
      <c r="J389" s="473"/>
    </row>
    <row r="390" spans="1:10" ht="13.2" customHeight="1" x14ac:dyDescent="0.25">
      <c r="A390" s="58"/>
      <c r="B390" s="59"/>
      <c r="C390" s="59"/>
      <c r="D390" s="59"/>
      <c r="E390" s="542" t="s">
        <v>535</v>
      </c>
      <c r="F390" s="542"/>
      <c r="G390" s="542" t="s">
        <v>533</v>
      </c>
      <c r="H390" s="542"/>
      <c r="I390" s="543" t="s">
        <v>849</v>
      </c>
      <c r="J390" s="544"/>
    </row>
    <row r="391" spans="1:10" x14ac:dyDescent="0.25">
      <c r="A391" s="441" t="s">
        <v>527</v>
      </c>
      <c r="B391" s="442"/>
      <c r="C391" s="442"/>
      <c r="D391" s="443"/>
      <c r="E391" s="545"/>
      <c r="F391" s="546"/>
      <c r="G391" s="545"/>
      <c r="H391" s="546"/>
      <c r="I391" s="547"/>
      <c r="J391" s="548"/>
    </row>
    <row r="392" spans="1:10" x14ac:dyDescent="0.25">
      <c r="A392" s="445" t="s">
        <v>528</v>
      </c>
      <c r="B392" s="446"/>
      <c r="C392" s="446"/>
      <c r="D392" s="447"/>
      <c r="E392" s="540"/>
      <c r="F392" s="541"/>
      <c r="G392" s="538"/>
      <c r="H392" s="539"/>
      <c r="I392" s="536"/>
      <c r="J392" s="537"/>
    </row>
    <row r="393" spans="1:10" x14ac:dyDescent="0.25">
      <c r="A393" s="441" t="s">
        <v>529</v>
      </c>
      <c r="B393" s="442"/>
      <c r="C393" s="442"/>
      <c r="D393" s="443"/>
      <c r="E393" s="545"/>
      <c r="F393" s="546"/>
      <c r="G393" s="545"/>
      <c r="H393" s="546"/>
      <c r="I393" s="547"/>
      <c r="J393" s="548"/>
    </row>
    <row r="394" spans="1:10" x14ac:dyDescent="0.25">
      <c r="A394" s="445" t="s">
        <v>530</v>
      </c>
      <c r="B394" s="446"/>
      <c r="C394" s="446"/>
      <c r="D394" s="447"/>
      <c r="E394" s="540"/>
      <c r="F394" s="541"/>
      <c r="G394" s="538"/>
      <c r="H394" s="539"/>
      <c r="I394" s="536"/>
      <c r="J394" s="537"/>
    </row>
    <row r="395" spans="1:10" x14ac:dyDescent="0.25">
      <c r="A395" s="441" t="s">
        <v>531</v>
      </c>
      <c r="B395" s="442"/>
      <c r="C395" s="442"/>
      <c r="D395" s="443"/>
      <c r="E395" s="545"/>
      <c r="F395" s="546"/>
      <c r="G395" s="545"/>
      <c r="H395" s="546"/>
      <c r="I395" s="547"/>
      <c r="J395" s="548"/>
    </row>
    <row r="396" spans="1:10" x14ac:dyDescent="0.25">
      <c r="A396" s="445" t="s">
        <v>532</v>
      </c>
      <c r="B396" s="446"/>
      <c r="C396" s="446"/>
      <c r="D396" s="447"/>
      <c r="E396" s="540"/>
      <c r="F396" s="541"/>
      <c r="G396" s="538"/>
      <c r="H396" s="539"/>
      <c r="I396" s="536"/>
      <c r="J396" s="537"/>
    </row>
    <row r="397" spans="1:10" x14ac:dyDescent="0.25">
      <c r="A397" s="441" t="s">
        <v>537</v>
      </c>
      <c r="B397" s="442"/>
      <c r="C397" s="442"/>
      <c r="D397" s="443"/>
      <c r="E397" s="549"/>
      <c r="F397" s="550"/>
      <c r="G397" s="549"/>
      <c r="H397" s="550"/>
      <c r="I397" s="551"/>
      <c r="J397" s="552"/>
    </row>
    <row r="398" spans="1:10" x14ac:dyDescent="0.25">
      <c r="A398" s="429"/>
      <c r="B398" s="430"/>
      <c r="C398" s="430"/>
      <c r="D398" s="431"/>
      <c r="E398" s="540"/>
      <c r="F398" s="541"/>
      <c r="G398" s="538"/>
      <c r="H398" s="539"/>
      <c r="I398" s="538"/>
      <c r="J398" s="539"/>
    </row>
    <row r="399" spans="1:10" x14ac:dyDescent="0.25">
      <c r="A399" s="429"/>
      <c r="B399" s="430"/>
      <c r="C399" s="430"/>
      <c r="D399" s="431"/>
      <c r="E399" s="540"/>
      <c r="F399" s="541"/>
      <c r="G399" s="538"/>
      <c r="H399" s="539"/>
      <c r="I399" s="538"/>
      <c r="J399" s="539"/>
    </row>
    <row r="400" spans="1:10" x14ac:dyDescent="0.25">
      <c r="A400" s="429"/>
      <c r="B400" s="430"/>
      <c r="C400" s="430"/>
      <c r="D400" s="431"/>
      <c r="E400" s="540"/>
      <c r="F400" s="541"/>
      <c r="G400" s="538"/>
      <c r="H400" s="539"/>
      <c r="I400" s="538"/>
      <c r="J400" s="539"/>
    </row>
    <row r="401" spans="1:10" x14ac:dyDescent="0.25">
      <c r="A401" s="434" t="s">
        <v>534</v>
      </c>
      <c r="B401" s="435"/>
      <c r="C401" s="435"/>
      <c r="D401" s="436"/>
      <c r="E401" s="559">
        <f>SUM(E391:E400)</f>
        <v>0</v>
      </c>
      <c r="F401" s="560"/>
      <c r="G401" s="559">
        <f>SUM(G391:G400)</f>
        <v>0</v>
      </c>
      <c r="H401" s="560"/>
      <c r="I401" s="559">
        <f>SUM(I391:I400)</f>
        <v>0</v>
      </c>
      <c r="J401" s="560"/>
    </row>
    <row r="402" spans="1:10" ht="13.2" customHeight="1" x14ac:dyDescent="0.25">
      <c r="A402" s="486" t="s">
        <v>861</v>
      </c>
      <c r="B402" s="553"/>
      <c r="C402" s="553"/>
      <c r="D402" s="553"/>
      <c r="E402" s="553"/>
      <c r="F402" s="553"/>
      <c r="G402" s="553"/>
      <c r="H402" s="553"/>
      <c r="I402" s="553"/>
      <c r="J402" s="554"/>
    </row>
    <row r="403" spans="1:10" ht="13.2" customHeight="1" x14ac:dyDescent="0.25">
      <c r="A403" s="489" t="s">
        <v>862</v>
      </c>
      <c r="B403" s="555"/>
      <c r="C403" s="555"/>
      <c r="D403" s="555"/>
      <c r="E403" s="555"/>
      <c r="F403" s="555"/>
      <c r="G403" s="555"/>
      <c r="H403" s="555"/>
      <c r="I403" s="555"/>
      <c r="J403" s="556"/>
    </row>
    <row r="404" spans="1:10" ht="13.2" customHeight="1" x14ac:dyDescent="0.25">
      <c r="A404" s="489" t="s">
        <v>863</v>
      </c>
      <c r="B404" s="555"/>
      <c r="C404" s="555"/>
      <c r="D404" s="555"/>
      <c r="E404" s="555"/>
      <c r="F404" s="555"/>
      <c r="G404" s="555"/>
      <c r="H404" s="555"/>
      <c r="I404" s="555"/>
      <c r="J404" s="556"/>
    </row>
    <row r="405" spans="1:10" ht="13.2" customHeight="1" x14ac:dyDescent="0.25">
      <c r="A405" s="492" t="s">
        <v>864</v>
      </c>
      <c r="B405" s="557"/>
      <c r="C405" s="557"/>
      <c r="D405" s="557"/>
      <c r="E405" s="557"/>
      <c r="F405" s="557"/>
      <c r="G405" s="557"/>
      <c r="H405" s="557"/>
      <c r="I405" s="557"/>
      <c r="J405" s="558"/>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Tuolumne</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2" customHeight="1" x14ac:dyDescent="0.25">
      <c r="A441" s="455" t="s">
        <v>854</v>
      </c>
      <c r="B441" s="519"/>
      <c r="C441" s="519"/>
      <c r="D441" s="520"/>
      <c r="E441" s="527"/>
      <c r="F441" s="528"/>
      <c r="G441" s="528"/>
      <c r="H441" s="528"/>
      <c r="I441" s="528"/>
      <c r="J441" s="529"/>
    </row>
    <row r="442" spans="1:10" ht="13.2" customHeight="1" x14ac:dyDescent="0.25">
      <c r="A442" s="495" t="s">
        <v>853</v>
      </c>
      <c r="B442" s="496"/>
      <c r="C442" s="496"/>
      <c r="D442" s="497"/>
      <c r="E442" s="530"/>
      <c r="F442" s="531"/>
      <c r="G442" s="531"/>
      <c r="H442" s="531"/>
      <c r="I442" s="531"/>
      <c r="J442" s="532"/>
    </row>
    <row r="443" spans="1:10" x14ac:dyDescent="0.25">
      <c r="A443" s="521" t="s">
        <v>808</v>
      </c>
      <c r="B443" s="522"/>
      <c r="C443" s="522"/>
      <c r="D443" s="523"/>
      <c r="E443" s="471"/>
      <c r="F443" s="472"/>
      <c r="G443" s="472"/>
      <c r="H443" s="472"/>
      <c r="I443" s="472"/>
      <c r="J443" s="473"/>
    </row>
    <row r="444" spans="1:10" ht="13.2" customHeight="1" x14ac:dyDescent="0.25">
      <c r="A444" s="58"/>
      <c r="B444" s="59"/>
      <c r="C444" s="59"/>
      <c r="D444" s="59"/>
      <c r="E444" s="542" t="s">
        <v>535</v>
      </c>
      <c r="F444" s="542"/>
      <c r="G444" s="542" t="s">
        <v>533</v>
      </c>
      <c r="H444" s="542"/>
      <c r="I444" s="543" t="s">
        <v>849</v>
      </c>
      <c r="J444" s="544"/>
    </row>
    <row r="445" spans="1:10" x14ac:dyDescent="0.25">
      <c r="A445" s="441" t="s">
        <v>527</v>
      </c>
      <c r="B445" s="442"/>
      <c r="C445" s="442"/>
      <c r="D445" s="443"/>
      <c r="E445" s="545"/>
      <c r="F445" s="546"/>
      <c r="G445" s="545"/>
      <c r="H445" s="546"/>
      <c r="I445" s="547"/>
      <c r="J445" s="548"/>
    </row>
    <row r="446" spans="1:10" x14ac:dyDescent="0.25">
      <c r="A446" s="445" t="s">
        <v>528</v>
      </c>
      <c r="B446" s="446"/>
      <c r="C446" s="446"/>
      <c r="D446" s="447"/>
      <c r="E446" s="540"/>
      <c r="F446" s="541"/>
      <c r="G446" s="538"/>
      <c r="H446" s="539"/>
      <c r="I446" s="536"/>
      <c r="J446" s="537"/>
    </row>
    <row r="447" spans="1:10" x14ac:dyDescent="0.25">
      <c r="A447" s="441" t="s">
        <v>529</v>
      </c>
      <c r="B447" s="442"/>
      <c r="C447" s="442"/>
      <c r="D447" s="443"/>
      <c r="E447" s="545"/>
      <c r="F447" s="546"/>
      <c r="G447" s="545"/>
      <c r="H447" s="546"/>
      <c r="I447" s="547"/>
      <c r="J447" s="548"/>
    </row>
    <row r="448" spans="1:10" x14ac:dyDescent="0.25">
      <c r="A448" s="445" t="s">
        <v>530</v>
      </c>
      <c r="B448" s="446"/>
      <c r="C448" s="446"/>
      <c r="D448" s="447"/>
      <c r="E448" s="540"/>
      <c r="F448" s="541"/>
      <c r="G448" s="538"/>
      <c r="H448" s="539"/>
      <c r="I448" s="536"/>
      <c r="J448" s="537"/>
    </row>
    <row r="449" spans="1:10" x14ac:dyDescent="0.25">
      <c r="A449" s="441" t="s">
        <v>531</v>
      </c>
      <c r="B449" s="442"/>
      <c r="C449" s="442"/>
      <c r="D449" s="443"/>
      <c r="E449" s="545"/>
      <c r="F449" s="546"/>
      <c r="G449" s="545"/>
      <c r="H449" s="546"/>
      <c r="I449" s="547"/>
      <c r="J449" s="548"/>
    </row>
    <row r="450" spans="1:10" x14ac:dyDescent="0.25">
      <c r="A450" s="445" t="s">
        <v>532</v>
      </c>
      <c r="B450" s="446"/>
      <c r="C450" s="446"/>
      <c r="D450" s="447"/>
      <c r="E450" s="540"/>
      <c r="F450" s="541"/>
      <c r="G450" s="538"/>
      <c r="H450" s="539"/>
      <c r="I450" s="536"/>
      <c r="J450" s="537"/>
    </row>
    <row r="451" spans="1:10" x14ac:dyDescent="0.25">
      <c r="A451" s="441" t="s">
        <v>537</v>
      </c>
      <c r="B451" s="442"/>
      <c r="C451" s="442"/>
      <c r="D451" s="443"/>
      <c r="E451" s="549"/>
      <c r="F451" s="550"/>
      <c r="G451" s="549"/>
      <c r="H451" s="550"/>
      <c r="I451" s="551"/>
      <c r="J451" s="552"/>
    </row>
    <row r="452" spans="1:10" x14ac:dyDescent="0.25">
      <c r="A452" s="429"/>
      <c r="B452" s="430"/>
      <c r="C452" s="430"/>
      <c r="D452" s="431"/>
      <c r="E452" s="540"/>
      <c r="F452" s="541"/>
      <c r="G452" s="538"/>
      <c r="H452" s="539"/>
      <c r="I452" s="538"/>
      <c r="J452" s="539"/>
    </row>
    <row r="453" spans="1:10" x14ac:dyDescent="0.25">
      <c r="A453" s="429"/>
      <c r="B453" s="430"/>
      <c r="C453" s="430"/>
      <c r="D453" s="431"/>
      <c r="E453" s="540"/>
      <c r="F453" s="541"/>
      <c r="G453" s="538"/>
      <c r="H453" s="539"/>
      <c r="I453" s="538"/>
      <c r="J453" s="539"/>
    </row>
    <row r="454" spans="1:10" x14ac:dyDescent="0.25">
      <c r="A454" s="429"/>
      <c r="B454" s="430"/>
      <c r="C454" s="430"/>
      <c r="D454" s="431"/>
      <c r="E454" s="540"/>
      <c r="F454" s="541"/>
      <c r="G454" s="538"/>
      <c r="H454" s="539"/>
      <c r="I454" s="538"/>
      <c r="J454" s="539"/>
    </row>
    <row r="455" spans="1:10" x14ac:dyDescent="0.25">
      <c r="A455" s="434" t="s">
        <v>534</v>
      </c>
      <c r="B455" s="435"/>
      <c r="C455" s="435"/>
      <c r="D455" s="436"/>
      <c r="E455" s="559">
        <f>SUM(E445:E454)</f>
        <v>0</v>
      </c>
      <c r="F455" s="560"/>
      <c r="G455" s="559">
        <f>SUM(G445:G454)</f>
        <v>0</v>
      </c>
      <c r="H455" s="560"/>
      <c r="I455" s="559">
        <f>SUM(I445:I454)</f>
        <v>0</v>
      </c>
      <c r="J455" s="560"/>
    </row>
    <row r="456" spans="1:10" ht="13.2" customHeight="1" x14ac:dyDescent="0.25">
      <c r="A456" s="486" t="s">
        <v>861</v>
      </c>
      <c r="B456" s="553"/>
      <c r="C456" s="553"/>
      <c r="D456" s="553"/>
      <c r="E456" s="553"/>
      <c r="F456" s="553"/>
      <c r="G456" s="553"/>
      <c r="H456" s="553"/>
      <c r="I456" s="553"/>
      <c r="J456" s="554"/>
    </row>
    <row r="457" spans="1:10" ht="13.2" customHeight="1" x14ac:dyDescent="0.25">
      <c r="A457" s="489" t="s">
        <v>862</v>
      </c>
      <c r="B457" s="555"/>
      <c r="C457" s="555"/>
      <c r="D457" s="555"/>
      <c r="E457" s="555"/>
      <c r="F457" s="555"/>
      <c r="G457" s="555"/>
      <c r="H457" s="555"/>
      <c r="I457" s="555"/>
      <c r="J457" s="556"/>
    </row>
    <row r="458" spans="1:10" ht="13.2" customHeight="1" x14ac:dyDescent="0.25">
      <c r="A458" s="489" t="s">
        <v>863</v>
      </c>
      <c r="B458" s="555"/>
      <c r="C458" s="555"/>
      <c r="D458" s="555"/>
      <c r="E458" s="555"/>
      <c r="F458" s="555"/>
      <c r="G458" s="555"/>
      <c r="H458" s="555"/>
      <c r="I458" s="555"/>
      <c r="J458" s="556"/>
    </row>
    <row r="459" spans="1:10" ht="13.2" customHeight="1" x14ac:dyDescent="0.25">
      <c r="A459" s="492" t="s">
        <v>864</v>
      </c>
      <c r="B459" s="557"/>
      <c r="C459" s="557"/>
      <c r="D459" s="557"/>
      <c r="E459" s="557"/>
      <c r="F459" s="557"/>
      <c r="G459" s="557"/>
      <c r="H459" s="557"/>
      <c r="I459" s="557"/>
      <c r="J459" s="558"/>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Tuolumne</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2" customHeight="1" x14ac:dyDescent="0.25">
      <c r="A495" s="455" t="s">
        <v>854</v>
      </c>
      <c r="B495" s="519"/>
      <c r="C495" s="519"/>
      <c r="D495" s="520"/>
      <c r="E495" s="527"/>
      <c r="F495" s="528"/>
      <c r="G495" s="528"/>
      <c r="H495" s="528"/>
      <c r="I495" s="528"/>
      <c r="J495" s="529"/>
    </row>
    <row r="496" spans="1:10" ht="13.2" customHeight="1" x14ac:dyDescent="0.25">
      <c r="A496" s="495" t="s">
        <v>853</v>
      </c>
      <c r="B496" s="496"/>
      <c r="C496" s="496"/>
      <c r="D496" s="497"/>
      <c r="E496" s="530"/>
      <c r="F496" s="531"/>
      <c r="G496" s="531"/>
      <c r="H496" s="531"/>
      <c r="I496" s="531"/>
      <c r="J496" s="532"/>
    </row>
    <row r="497" spans="1:10" x14ac:dyDescent="0.25">
      <c r="A497" s="521" t="s">
        <v>808</v>
      </c>
      <c r="B497" s="522"/>
      <c r="C497" s="522"/>
      <c r="D497" s="523"/>
      <c r="E497" s="471"/>
      <c r="F497" s="472"/>
      <c r="G497" s="472"/>
      <c r="H497" s="472"/>
      <c r="I497" s="472"/>
      <c r="J497" s="473"/>
    </row>
    <row r="498" spans="1:10" ht="13.2" customHeight="1" x14ac:dyDescent="0.25">
      <c r="A498" s="58"/>
      <c r="B498" s="59"/>
      <c r="C498" s="59"/>
      <c r="D498" s="59"/>
      <c r="E498" s="542" t="s">
        <v>535</v>
      </c>
      <c r="F498" s="542"/>
      <c r="G498" s="542" t="s">
        <v>533</v>
      </c>
      <c r="H498" s="542"/>
      <c r="I498" s="543" t="s">
        <v>849</v>
      </c>
      <c r="J498" s="544"/>
    </row>
    <row r="499" spans="1:10" x14ac:dyDescent="0.25">
      <c r="A499" s="441" t="s">
        <v>527</v>
      </c>
      <c r="B499" s="442"/>
      <c r="C499" s="442"/>
      <c r="D499" s="443"/>
      <c r="E499" s="545"/>
      <c r="F499" s="546"/>
      <c r="G499" s="545"/>
      <c r="H499" s="546"/>
      <c r="I499" s="547"/>
      <c r="J499" s="548"/>
    </row>
    <row r="500" spans="1:10" x14ac:dyDescent="0.25">
      <c r="A500" s="445" t="s">
        <v>528</v>
      </c>
      <c r="B500" s="446"/>
      <c r="C500" s="446"/>
      <c r="D500" s="447"/>
      <c r="E500" s="540"/>
      <c r="F500" s="541"/>
      <c r="G500" s="538"/>
      <c r="H500" s="539"/>
      <c r="I500" s="536"/>
      <c r="J500" s="537"/>
    </row>
    <row r="501" spans="1:10" x14ac:dyDescent="0.25">
      <c r="A501" s="441" t="s">
        <v>529</v>
      </c>
      <c r="B501" s="442"/>
      <c r="C501" s="442"/>
      <c r="D501" s="443"/>
      <c r="E501" s="545"/>
      <c r="F501" s="546"/>
      <c r="G501" s="545"/>
      <c r="H501" s="546"/>
      <c r="I501" s="547"/>
      <c r="J501" s="548"/>
    </row>
    <row r="502" spans="1:10" x14ac:dyDescent="0.25">
      <c r="A502" s="445" t="s">
        <v>530</v>
      </c>
      <c r="B502" s="446"/>
      <c r="C502" s="446"/>
      <c r="D502" s="447"/>
      <c r="E502" s="540"/>
      <c r="F502" s="541"/>
      <c r="G502" s="538"/>
      <c r="H502" s="539"/>
      <c r="I502" s="536"/>
      <c r="J502" s="537"/>
    </row>
    <row r="503" spans="1:10" x14ac:dyDescent="0.25">
      <c r="A503" s="441" t="s">
        <v>531</v>
      </c>
      <c r="B503" s="442"/>
      <c r="C503" s="442"/>
      <c r="D503" s="443"/>
      <c r="E503" s="545"/>
      <c r="F503" s="546"/>
      <c r="G503" s="545"/>
      <c r="H503" s="546"/>
      <c r="I503" s="547"/>
      <c r="J503" s="548"/>
    </row>
    <row r="504" spans="1:10" x14ac:dyDescent="0.25">
      <c r="A504" s="445" t="s">
        <v>532</v>
      </c>
      <c r="B504" s="446"/>
      <c r="C504" s="446"/>
      <c r="D504" s="447"/>
      <c r="E504" s="540"/>
      <c r="F504" s="541"/>
      <c r="G504" s="538"/>
      <c r="H504" s="539"/>
      <c r="I504" s="536"/>
      <c r="J504" s="537"/>
    </row>
    <row r="505" spans="1:10" x14ac:dyDescent="0.25">
      <c r="A505" s="441" t="s">
        <v>537</v>
      </c>
      <c r="B505" s="442"/>
      <c r="C505" s="442"/>
      <c r="D505" s="443"/>
      <c r="E505" s="549"/>
      <c r="F505" s="550"/>
      <c r="G505" s="549"/>
      <c r="H505" s="550"/>
      <c r="I505" s="551"/>
      <c r="J505" s="552"/>
    </row>
    <row r="506" spans="1:10" x14ac:dyDescent="0.25">
      <c r="A506" s="429"/>
      <c r="B506" s="430"/>
      <c r="C506" s="430"/>
      <c r="D506" s="431"/>
      <c r="E506" s="540"/>
      <c r="F506" s="541"/>
      <c r="G506" s="538"/>
      <c r="H506" s="539"/>
      <c r="I506" s="538"/>
      <c r="J506" s="539"/>
    </row>
    <row r="507" spans="1:10" x14ac:dyDescent="0.25">
      <c r="A507" s="429"/>
      <c r="B507" s="430"/>
      <c r="C507" s="430"/>
      <c r="D507" s="431"/>
      <c r="E507" s="540"/>
      <c r="F507" s="541"/>
      <c r="G507" s="538"/>
      <c r="H507" s="539"/>
      <c r="I507" s="538"/>
      <c r="J507" s="539"/>
    </row>
    <row r="508" spans="1:10" x14ac:dyDescent="0.25">
      <c r="A508" s="429"/>
      <c r="B508" s="430"/>
      <c r="C508" s="430"/>
      <c r="D508" s="431"/>
      <c r="E508" s="540"/>
      <c r="F508" s="541"/>
      <c r="G508" s="538"/>
      <c r="H508" s="539"/>
      <c r="I508" s="538"/>
      <c r="J508" s="539"/>
    </row>
    <row r="509" spans="1:10" x14ac:dyDescent="0.25">
      <c r="A509" s="434" t="s">
        <v>534</v>
      </c>
      <c r="B509" s="435"/>
      <c r="C509" s="435"/>
      <c r="D509" s="436"/>
      <c r="E509" s="559">
        <f>SUM(E499:E508)</f>
        <v>0</v>
      </c>
      <c r="F509" s="560"/>
      <c r="G509" s="559">
        <f>SUM(G499:G508)</f>
        <v>0</v>
      </c>
      <c r="H509" s="560"/>
      <c r="I509" s="559">
        <f>SUM(I499:I508)</f>
        <v>0</v>
      </c>
      <c r="J509" s="560"/>
    </row>
    <row r="510" spans="1:10" ht="13.2" customHeight="1" x14ac:dyDescent="0.25">
      <c r="A510" s="486" t="s">
        <v>861</v>
      </c>
      <c r="B510" s="553"/>
      <c r="C510" s="553"/>
      <c r="D510" s="553"/>
      <c r="E510" s="553"/>
      <c r="F510" s="553"/>
      <c r="G510" s="553"/>
      <c r="H510" s="553"/>
      <c r="I510" s="553"/>
      <c r="J510" s="554"/>
    </row>
    <row r="511" spans="1:10" ht="13.2" customHeight="1" x14ac:dyDescent="0.25">
      <c r="A511" s="489" t="s">
        <v>862</v>
      </c>
      <c r="B511" s="555"/>
      <c r="C511" s="555"/>
      <c r="D511" s="555"/>
      <c r="E511" s="555"/>
      <c r="F511" s="555"/>
      <c r="G511" s="555"/>
      <c r="H511" s="555"/>
      <c r="I511" s="555"/>
      <c r="J511" s="556"/>
    </row>
    <row r="512" spans="1:10" ht="13.2" customHeight="1" x14ac:dyDescent="0.25">
      <c r="A512" s="489" t="s">
        <v>863</v>
      </c>
      <c r="B512" s="555"/>
      <c r="C512" s="555"/>
      <c r="D512" s="555"/>
      <c r="E512" s="555"/>
      <c r="F512" s="555"/>
      <c r="G512" s="555"/>
      <c r="H512" s="555"/>
      <c r="I512" s="555"/>
      <c r="J512" s="556"/>
    </row>
    <row r="513" spans="1:10" ht="13.2" customHeight="1" x14ac:dyDescent="0.25">
      <c r="A513" s="492" t="s">
        <v>864</v>
      </c>
      <c r="B513" s="557"/>
      <c r="C513" s="557"/>
      <c r="D513" s="557"/>
      <c r="E513" s="557"/>
      <c r="F513" s="557"/>
      <c r="G513" s="557"/>
      <c r="H513" s="557"/>
      <c r="I513" s="557"/>
      <c r="J513" s="558"/>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Tuolumne</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2" customHeight="1" x14ac:dyDescent="0.25">
      <c r="A549" s="455" t="s">
        <v>854</v>
      </c>
      <c r="B549" s="519"/>
      <c r="C549" s="519"/>
      <c r="D549" s="520"/>
      <c r="E549" s="527"/>
      <c r="F549" s="528"/>
      <c r="G549" s="528"/>
      <c r="H549" s="528"/>
      <c r="I549" s="528"/>
      <c r="J549" s="529"/>
    </row>
    <row r="550" spans="1:10" ht="13.2" customHeight="1" x14ac:dyDescent="0.25">
      <c r="A550" s="495" t="s">
        <v>853</v>
      </c>
      <c r="B550" s="496"/>
      <c r="C550" s="496"/>
      <c r="D550" s="497"/>
      <c r="E550" s="530"/>
      <c r="F550" s="531"/>
      <c r="G550" s="531"/>
      <c r="H550" s="531"/>
      <c r="I550" s="531"/>
      <c r="J550" s="532"/>
    </row>
    <row r="551" spans="1:10" x14ac:dyDescent="0.25">
      <c r="A551" s="521" t="s">
        <v>808</v>
      </c>
      <c r="B551" s="522"/>
      <c r="C551" s="522"/>
      <c r="D551" s="523"/>
      <c r="E551" s="471"/>
      <c r="F551" s="472"/>
      <c r="G551" s="472"/>
      <c r="H551" s="472"/>
      <c r="I551" s="472"/>
      <c r="J551" s="473"/>
    </row>
    <row r="552" spans="1:10" ht="13.2" customHeight="1" x14ac:dyDescent="0.25">
      <c r="A552" s="58"/>
      <c r="B552" s="59"/>
      <c r="C552" s="59"/>
      <c r="D552" s="59"/>
      <c r="E552" s="542" t="s">
        <v>535</v>
      </c>
      <c r="F552" s="542"/>
      <c r="G552" s="542" t="s">
        <v>533</v>
      </c>
      <c r="H552" s="542"/>
      <c r="I552" s="543" t="s">
        <v>849</v>
      </c>
      <c r="J552" s="544"/>
    </row>
    <row r="553" spans="1:10" x14ac:dyDescent="0.25">
      <c r="A553" s="441" t="s">
        <v>527</v>
      </c>
      <c r="B553" s="442"/>
      <c r="C553" s="442"/>
      <c r="D553" s="443"/>
      <c r="E553" s="545"/>
      <c r="F553" s="546"/>
      <c r="G553" s="545"/>
      <c r="H553" s="546"/>
      <c r="I553" s="547"/>
      <c r="J553" s="548"/>
    </row>
    <row r="554" spans="1:10" x14ac:dyDescent="0.25">
      <c r="A554" s="445" t="s">
        <v>528</v>
      </c>
      <c r="B554" s="446"/>
      <c r="C554" s="446"/>
      <c r="D554" s="447"/>
      <c r="E554" s="540"/>
      <c r="F554" s="541"/>
      <c r="G554" s="538"/>
      <c r="H554" s="539"/>
      <c r="I554" s="536"/>
      <c r="J554" s="537"/>
    </row>
    <row r="555" spans="1:10" x14ac:dyDescent="0.25">
      <c r="A555" s="441" t="s">
        <v>529</v>
      </c>
      <c r="B555" s="442"/>
      <c r="C555" s="442"/>
      <c r="D555" s="443"/>
      <c r="E555" s="545"/>
      <c r="F555" s="546"/>
      <c r="G555" s="545"/>
      <c r="H555" s="546"/>
      <c r="I555" s="547"/>
      <c r="J555" s="548"/>
    </row>
    <row r="556" spans="1:10" x14ac:dyDescent="0.25">
      <c r="A556" s="445" t="s">
        <v>530</v>
      </c>
      <c r="B556" s="446"/>
      <c r="C556" s="446"/>
      <c r="D556" s="447"/>
      <c r="E556" s="540"/>
      <c r="F556" s="541"/>
      <c r="G556" s="538"/>
      <c r="H556" s="539"/>
      <c r="I556" s="536"/>
      <c r="J556" s="537"/>
    </row>
    <row r="557" spans="1:10" x14ac:dyDescent="0.25">
      <c r="A557" s="441" t="s">
        <v>531</v>
      </c>
      <c r="B557" s="442"/>
      <c r="C557" s="442"/>
      <c r="D557" s="443"/>
      <c r="E557" s="545"/>
      <c r="F557" s="546"/>
      <c r="G557" s="545"/>
      <c r="H557" s="546"/>
      <c r="I557" s="547"/>
      <c r="J557" s="548"/>
    </row>
    <row r="558" spans="1:10" x14ac:dyDescent="0.25">
      <c r="A558" s="445" t="s">
        <v>532</v>
      </c>
      <c r="B558" s="446"/>
      <c r="C558" s="446"/>
      <c r="D558" s="447"/>
      <c r="E558" s="540"/>
      <c r="F558" s="541"/>
      <c r="G558" s="538"/>
      <c r="H558" s="539"/>
      <c r="I558" s="536"/>
      <c r="J558" s="537"/>
    </row>
    <row r="559" spans="1:10" x14ac:dyDescent="0.25">
      <c r="A559" s="441" t="s">
        <v>537</v>
      </c>
      <c r="B559" s="442"/>
      <c r="C559" s="442"/>
      <c r="D559" s="443"/>
      <c r="E559" s="549"/>
      <c r="F559" s="550"/>
      <c r="G559" s="549"/>
      <c r="H559" s="550"/>
      <c r="I559" s="551"/>
      <c r="J559" s="552"/>
    </row>
    <row r="560" spans="1:10" x14ac:dyDescent="0.25">
      <c r="A560" s="429"/>
      <c r="B560" s="430"/>
      <c r="C560" s="430"/>
      <c r="D560" s="431"/>
      <c r="E560" s="540"/>
      <c r="F560" s="541"/>
      <c r="G560" s="538"/>
      <c r="H560" s="539"/>
      <c r="I560" s="538"/>
      <c r="J560" s="539"/>
    </row>
    <row r="561" spans="1:10" x14ac:dyDescent="0.25">
      <c r="A561" s="429"/>
      <c r="B561" s="430"/>
      <c r="C561" s="430"/>
      <c r="D561" s="431"/>
      <c r="E561" s="540"/>
      <c r="F561" s="541"/>
      <c r="G561" s="538"/>
      <c r="H561" s="539"/>
      <c r="I561" s="538"/>
      <c r="J561" s="539"/>
    </row>
    <row r="562" spans="1:10" x14ac:dyDescent="0.25">
      <c r="A562" s="429"/>
      <c r="B562" s="430"/>
      <c r="C562" s="430"/>
      <c r="D562" s="431"/>
      <c r="E562" s="540"/>
      <c r="F562" s="541"/>
      <c r="G562" s="538"/>
      <c r="H562" s="539"/>
      <c r="I562" s="538"/>
      <c r="J562" s="539"/>
    </row>
    <row r="563" spans="1:10" x14ac:dyDescent="0.25">
      <c r="A563" s="434" t="s">
        <v>534</v>
      </c>
      <c r="B563" s="435"/>
      <c r="C563" s="435"/>
      <c r="D563" s="436"/>
      <c r="E563" s="559">
        <f>SUM(E553:E562)</f>
        <v>0</v>
      </c>
      <c r="F563" s="560"/>
      <c r="G563" s="559">
        <f>SUM(G553:G562)</f>
        <v>0</v>
      </c>
      <c r="H563" s="560"/>
      <c r="I563" s="559">
        <f>SUM(I553:I562)</f>
        <v>0</v>
      </c>
      <c r="J563" s="560"/>
    </row>
    <row r="564" spans="1:10" ht="13.2" customHeight="1" x14ac:dyDescent="0.25">
      <c r="A564" s="486" t="s">
        <v>861</v>
      </c>
      <c r="B564" s="553"/>
      <c r="C564" s="553"/>
      <c r="D564" s="553"/>
      <c r="E564" s="553"/>
      <c r="F564" s="553"/>
      <c r="G564" s="553"/>
      <c r="H564" s="553"/>
      <c r="I564" s="553"/>
      <c r="J564" s="554"/>
    </row>
    <row r="565" spans="1:10" ht="13.2" customHeight="1" x14ac:dyDescent="0.25">
      <c r="A565" s="489" t="s">
        <v>862</v>
      </c>
      <c r="B565" s="555"/>
      <c r="C565" s="555"/>
      <c r="D565" s="555"/>
      <c r="E565" s="555"/>
      <c r="F565" s="555"/>
      <c r="G565" s="555"/>
      <c r="H565" s="555"/>
      <c r="I565" s="555"/>
      <c r="J565" s="556"/>
    </row>
    <row r="566" spans="1:10" ht="13.2" customHeight="1" x14ac:dyDescent="0.25">
      <c r="A566" s="489" t="s">
        <v>863</v>
      </c>
      <c r="B566" s="555"/>
      <c r="C566" s="555"/>
      <c r="D566" s="555"/>
      <c r="E566" s="555"/>
      <c r="F566" s="555"/>
      <c r="G566" s="555"/>
      <c r="H566" s="555"/>
      <c r="I566" s="555"/>
      <c r="J566" s="556"/>
    </row>
    <row r="567" spans="1:10" ht="13.2" customHeight="1" x14ac:dyDescent="0.25">
      <c r="A567" s="492" t="s">
        <v>864</v>
      </c>
      <c r="B567" s="557"/>
      <c r="C567" s="557"/>
      <c r="D567" s="557"/>
      <c r="E567" s="557"/>
      <c r="F567" s="557"/>
      <c r="G567" s="557"/>
      <c r="H567" s="557"/>
      <c r="I567" s="557"/>
      <c r="J567" s="558"/>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Tuolumne</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27"/>
      <c r="F603" s="528"/>
      <c r="G603" s="528"/>
      <c r="H603" s="528"/>
      <c r="I603" s="528"/>
      <c r="J603" s="529"/>
    </row>
    <row r="604" spans="1:10" x14ac:dyDescent="0.25">
      <c r="A604" s="495" t="s">
        <v>853</v>
      </c>
      <c r="B604" s="496"/>
      <c r="C604" s="496"/>
      <c r="D604" s="497"/>
      <c r="E604" s="530"/>
      <c r="F604" s="531"/>
      <c r="G604" s="531"/>
      <c r="H604" s="531"/>
      <c r="I604" s="531"/>
      <c r="J604" s="532"/>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1" t="s">
        <v>535</v>
      </c>
      <c r="F606" s="475"/>
      <c r="G606" s="561"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Tuolumne</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27"/>
      <c r="F657" s="528"/>
      <c r="G657" s="528"/>
      <c r="H657" s="528"/>
      <c r="I657" s="528"/>
      <c r="J657" s="529"/>
    </row>
    <row r="658" spans="1:10" x14ac:dyDescent="0.25">
      <c r="A658" s="495" t="s">
        <v>853</v>
      </c>
      <c r="B658" s="496"/>
      <c r="C658" s="496"/>
      <c r="D658" s="497"/>
      <c r="E658" s="530"/>
      <c r="F658" s="531"/>
      <c r="G658" s="531"/>
      <c r="H658" s="531"/>
      <c r="I658" s="531"/>
      <c r="J658" s="532"/>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1" t="s">
        <v>535</v>
      </c>
      <c r="F660" s="475"/>
      <c r="G660" s="561"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Tuolumne</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27"/>
      <c r="F711" s="528"/>
      <c r="G711" s="528"/>
      <c r="H711" s="528"/>
      <c r="I711" s="528"/>
      <c r="J711" s="529"/>
    </row>
    <row r="712" spans="1:10" x14ac:dyDescent="0.25">
      <c r="A712" s="495" t="s">
        <v>853</v>
      </c>
      <c r="B712" s="496"/>
      <c r="C712" s="496"/>
      <c r="D712" s="497"/>
      <c r="E712" s="530"/>
      <c r="F712" s="531"/>
      <c r="G712" s="531"/>
      <c r="H712" s="531"/>
      <c r="I712" s="531"/>
      <c r="J712" s="532"/>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1" t="s">
        <v>535</v>
      </c>
      <c r="F714" s="475"/>
      <c r="G714" s="561"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t="str">
        <f>'CONTACT INFORMATION'!$A$24</f>
        <v>Tuolumne</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27"/>
      <c r="F765" s="528"/>
      <c r="G765" s="528"/>
      <c r="H765" s="528"/>
      <c r="I765" s="528"/>
      <c r="J765" s="529"/>
    </row>
    <row r="766" spans="1:10" x14ac:dyDescent="0.25">
      <c r="A766" s="495" t="s">
        <v>853</v>
      </c>
      <c r="B766" s="496"/>
      <c r="C766" s="496"/>
      <c r="D766" s="497"/>
      <c r="E766" s="530"/>
      <c r="F766" s="531"/>
      <c r="G766" s="531"/>
      <c r="H766" s="531"/>
      <c r="I766" s="531"/>
      <c r="J766" s="532"/>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1" t="s">
        <v>535</v>
      </c>
      <c r="F768" s="475"/>
      <c r="G768" s="561"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6" t="str">
        <f>'CONTACT INFORMATION'!$A$24</f>
        <v>Tuolumne</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0</v>
      </c>
      <c r="E10" s="130"/>
      <c r="F10" s="39"/>
      <c r="G10" s="567" t="s">
        <v>847</v>
      </c>
      <c r="H10" s="567"/>
      <c r="I10" s="570"/>
      <c r="J10" s="174">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65</v>
      </c>
      <c r="E17" s="39"/>
      <c r="F17" s="39"/>
      <c r="G17" s="562" t="s">
        <v>847</v>
      </c>
      <c r="H17" s="562"/>
      <c r="I17" s="563"/>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59</v>
      </c>
      <c r="E21" s="39"/>
      <c r="F21" s="39"/>
      <c r="G21" s="562" t="s">
        <v>847</v>
      </c>
      <c r="H21" s="562"/>
      <c r="I21" s="563"/>
      <c r="J21" s="173">
        <f>'REPORT 3'!$J$44</f>
        <v>0</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237</v>
      </c>
      <c r="G28" s="562" t="s">
        <v>847</v>
      </c>
      <c r="H28" s="562"/>
      <c r="I28" s="563"/>
      <c r="J28" s="175">
        <f>'ARREST REPORT'!$G$18</f>
        <v>0</v>
      </c>
    </row>
    <row r="31" spans="1:10" ht="13.8" x14ac:dyDescent="0.25">
      <c r="G31" s="564" t="s">
        <v>816</v>
      </c>
      <c r="H31" s="564"/>
      <c r="I31" s="565"/>
      <c r="J31" s="171" t="s">
        <v>827</v>
      </c>
    </row>
    <row r="32" spans="1:10" s="1" customFormat="1" ht="13.8" x14ac:dyDescent="0.25">
      <c r="G32" s="562" t="s">
        <v>847</v>
      </c>
      <c r="H32" s="562"/>
      <c r="I32" s="563"/>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t="str">
        <f>County</f>
        <v>Tuolumne</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1"/>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2" t="s">
        <v>325</v>
      </c>
      <c r="B53" s="602"/>
      <c r="C53" s="602"/>
      <c r="D53" s="602"/>
      <c r="E53" s="603" t="str">
        <f>County</f>
        <v>Tuolumne</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t="str">
        <f>County</f>
        <v>Tuolumne</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Tuolumne</v>
      </c>
    </row>
    <row r="2" spans="1:2" x14ac:dyDescent="0.25">
      <c r="A2" t="s">
        <v>541</v>
      </c>
      <c r="B2" s="25">
        <f>Reportdate</f>
        <v>44064</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Shanna Relei</v>
      </c>
    </row>
    <row r="10" spans="1:2" x14ac:dyDescent="0.25">
      <c r="A10" t="s">
        <v>218</v>
      </c>
      <c r="B10" t="str">
        <f>primarytitle</f>
        <v>Staff Services Analyst</v>
      </c>
    </row>
    <row r="11" spans="1:2" x14ac:dyDescent="0.25">
      <c r="A11" t="s">
        <v>217</v>
      </c>
      <c r="B11" t="str">
        <f>primphone</f>
        <v>(209)533-7532</v>
      </c>
    </row>
    <row r="12" spans="1:2" x14ac:dyDescent="0.25">
      <c r="A12" t="s">
        <v>193</v>
      </c>
      <c r="B12" s="10" t="str">
        <f>preemail</f>
        <v>srelei@co.tuolumne.ca.us</v>
      </c>
    </row>
    <row r="13" spans="1:2" x14ac:dyDescent="0.25">
      <c r="A13" t="s">
        <v>365</v>
      </c>
      <c r="B13" t="str">
        <f>seccontact</f>
        <v>Annie Hockett</v>
      </c>
    </row>
    <row r="14" spans="1:2" x14ac:dyDescent="0.25">
      <c r="A14" t="s">
        <v>366</v>
      </c>
      <c r="B14" t="str">
        <f>seccontitle</f>
        <v>Juvenile Division Manager</v>
      </c>
    </row>
    <row r="15" spans="1:2" x14ac:dyDescent="0.25">
      <c r="A15" t="s">
        <v>367</v>
      </c>
      <c r="B15" t="str">
        <f>secphone</f>
        <v>(209)536-6707</v>
      </c>
    </row>
    <row r="16" spans="1:2" x14ac:dyDescent="0.25">
      <c r="A16" t="s">
        <v>368</v>
      </c>
      <c r="B16" t="str">
        <f>secemail</f>
        <v>ahockett@co.tuolumne.ca.us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180394</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180394</v>
      </c>
    </row>
    <row r="33" spans="1:2" x14ac:dyDescent="0.25">
      <c r="A33" t="s">
        <v>556</v>
      </c>
      <c r="B33" s="11">
        <f>t1jjcpasal</f>
        <v>129522</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129522</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Tuolumne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Tuolumne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129522</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Tuolumne</v>
      </c>
      <c r="B2" s="25">
        <f>Reportdate</f>
        <v>44064</v>
      </c>
      <c r="C2" s="24" t="e">
        <f>Chief</f>
        <v>#REF!</v>
      </c>
      <c r="D2" t="e">
        <f>Chiefphone2</f>
        <v>#REF!</v>
      </c>
      <c r="E2" s="10" t="e">
        <f>Address</f>
        <v>#REF!</v>
      </c>
      <c r="F2" s="10" t="e">
        <f>City</f>
        <v>#REF!</v>
      </c>
      <c r="G2" s="9" t="e">
        <f>ZIP</f>
        <v>#REF!</v>
      </c>
      <c r="H2" s="10" t="e">
        <f>Chiefemail2</f>
        <v>#REF!</v>
      </c>
      <c r="I2" t="str">
        <f>primcontact</f>
        <v>Shanna Relei</v>
      </c>
      <c r="J2" t="str">
        <f>primarytitle</f>
        <v>Staff Services Analyst</v>
      </c>
      <c r="K2" t="str">
        <f>primphone</f>
        <v>(209)533-7532</v>
      </c>
      <c r="L2" s="10" t="str">
        <f>preemail</f>
        <v>srelei@co.tuolumne.ca.us</v>
      </c>
      <c r="M2" t="str">
        <f>seccontact</f>
        <v>Annie Hockett</v>
      </c>
      <c r="N2" t="str">
        <f>seccontitle</f>
        <v>Juvenile Division Manager</v>
      </c>
      <c r="O2" t="str">
        <f>secphone</f>
        <v>(209)536-6707</v>
      </c>
      <c r="P2" t="str">
        <f>secemail</f>
        <v>ahockett@co.tuolumne.ca.us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180394</v>
      </c>
      <c r="X2" s="11">
        <f>t1yobgserv</f>
        <v>0</v>
      </c>
      <c r="Y2" s="11">
        <f>t1yobgprof</f>
        <v>0</v>
      </c>
      <c r="Z2" s="11">
        <f>t1yobgcbo</f>
        <v>0</v>
      </c>
      <c r="AA2" s="11">
        <f>t1yobgequip</f>
        <v>0</v>
      </c>
      <c r="AB2" s="11">
        <f>t1yobgadmin</f>
        <v>0</v>
      </c>
      <c r="AC2" s="11">
        <f>t1yobgothr1</f>
        <v>0</v>
      </c>
      <c r="AD2" s="11">
        <f>t1yobgothr2</f>
        <v>0</v>
      </c>
      <c r="AE2" s="11">
        <f>t1yobgothr3</f>
        <v>0</v>
      </c>
      <c r="AF2" s="11">
        <f>t1yobgtot</f>
        <v>180394</v>
      </c>
      <c r="AG2" s="11">
        <f>t1jjcpasal</f>
        <v>129522</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129522</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Tuolumne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Tuolumne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129522</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2020-10-26T21:48:04Z</dcterms:modified>
</cp:coreProperties>
</file>