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Accounting\Finance\Accts Payable\JJCPA-YOBG\2020-21\"/>
    </mc:Choice>
  </mc:AlternateContent>
  <xr:revisionPtr revIDLastSave="0" documentId="8_{36B3A3B1-069B-4082-AD76-7AE614ADE952}"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1'!$A$1:$O$44</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4" i="7" l="1"/>
  <c r="G24" i="43" l="1"/>
  <c r="G23" i="43"/>
  <c r="G22" i="43"/>
  <c r="G17" i="43"/>
  <c r="G16" i="43"/>
  <c r="H1" i="7"/>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<sst xmlns="http://schemas.openxmlformats.org/spreadsheetml/2006/main" count="2396" uniqueCount="951">
  <si>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</si>
  <si>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</si>
  <si>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</si>
  <si>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</si>
  <si>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</si>
  <si>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</si>
  <si>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</si>
  <si>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</si>
  <si>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</si>
  <si>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</si>
  <si>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</si>
  <si>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</si>
  <si>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</si>
  <si>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</si>
  <si>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</si>
  <si>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</si>
  <si>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</si>
  <si>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</si>
  <si>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</si>
  <si>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</si>
  <si>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</si>
  <si>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</si>
  <si>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</si>
  <si>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</si>
  <si>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</si>
  <si>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</si>
  <si>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</si>
  <si>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</si>
  <si>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</si>
  <si>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</si>
  <si>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</si>
  <si>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</si>
  <si>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</si>
  <si>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</si>
  <si>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</si>
  <si>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</si>
  <si>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</si>
  <si>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</si>
  <si>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</si>
  <si>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</si>
  <si>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</si>
  <si>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</si>
  <si>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</si>
  <si>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</si>
  <si>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</si>
  <si>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</si>
  <si>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</si>
  <si>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</si>
  <si>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</si>
  <si>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</si>
  <si>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</si>
  <si>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</si>
  <si>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</si>
  <si>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</si>
  <si>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</si>
  <si>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</si>
  <si>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</si>
  <si>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</si>
  <si>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</si>
  <si>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</si>
  <si>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</si>
  <si>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</si>
  <si>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</si>
  <si>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</si>
  <si>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</si>
  <si>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</si>
  <si>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</si>
  <si>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</si>
  <si>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</si>
  <si>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</si>
  <si>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</si>
  <si>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</si>
  <si>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</si>
  <si>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</si>
  <si>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</si>
  <si>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</si>
  <si>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</si>
  <si>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</si>
  <si>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</si>
  <si>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</si>
  <si>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</si>
  <si>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</si>
  <si>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</si>
  <si>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</si>
  <si>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</si>
  <si>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</si>
  <si>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</si>
  <si>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</si>
  <si>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</si>
  <si>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</si>
  <si>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</si>
  <si>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</si>
  <si>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</si>
  <si>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</si>
  <si>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</si>
  <si>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</si>
  <si>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</si>
  <si>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</si>
  <si>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</si>
  <si>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</si>
  <si>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</si>
  <si>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</si>
  <si>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</si>
  <si>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</si>
  <si>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</si>
  <si>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</si>
  <si>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</si>
  <si>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</si>
  <si>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</si>
  <si>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</si>
  <si>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</si>
  <si>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</si>
  <si>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</si>
  <si>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</si>
  <si>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</si>
  <si>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</si>
  <si>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</si>
  <si>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</si>
  <si>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</si>
  <si>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</si>
  <si>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</si>
  <si>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</si>
  <si>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</si>
  <si>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</si>
  <si>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</si>
  <si>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</si>
  <si>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</si>
  <si>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</si>
  <si>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</si>
  <si>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</si>
  <si>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</si>
  <si>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</si>
  <si>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</si>
  <si>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</si>
  <si>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</si>
  <si>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</si>
  <si>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</si>
  <si>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</si>
  <si>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</si>
  <si>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</si>
  <si>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</si>
  <si>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</si>
  <si>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</si>
  <si>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</si>
  <si>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</si>
  <si>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</si>
  <si>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</si>
  <si>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</si>
  <si>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</si>
  <si>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</si>
  <si>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</si>
  <si>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</si>
  <si>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</si>
  <si>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</si>
  <si>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</si>
  <si>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</si>
  <si>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</si>
  <si>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</si>
  <si>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</si>
  <si>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</si>
  <si>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</si>
  <si>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</si>
  <si>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</si>
  <si>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</si>
  <si>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</si>
  <si>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</si>
  <si>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</si>
  <si>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</si>
  <si>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</si>
  <si>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</si>
  <si>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</si>
  <si>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</si>
  <si>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</si>
  <si>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</si>
  <si>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</si>
  <si>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</si>
  <si>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</si>
  <si>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</si>
  <si>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</si>
  <si>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</si>
  <si>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</si>
  <si>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</si>
  <si>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</si>
  <si>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</si>
  <si>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</si>
  <si>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</si>
  <si>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</si>
  <si>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</si>
  <si>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</si>
  <si>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</si>
  <si>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</si>
  <si>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</si>
  <si>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</si>
  <si>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</si>
  <si>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</si>
  <si>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</si>
  <si>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</si>
  <si>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</si>
  <si>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</si>
  <si>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</si>
  <si>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</si>
  <si>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</si>
  <si>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</si>
  <si>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</si>
  <si>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</si>
  <si>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</si>
  <si>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</si>
  <si>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</si>
  <si>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</si>
  <si>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</si>
  <si>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</si>
  <si>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</si>
  <si>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</si>
  <si>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</si>
  <si>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</si>
  <si>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</si>
  <si>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</si>
  <si>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</si>
  <si>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</si>
  <si>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</si>
  <si>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</si>
  <si>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</si>
  <si>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</si>
  <si>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</si>
  <si>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</si>
  <si>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</si>
  <si>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</si>
  <si>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</si>
  <si>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</si>
  <si>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</si>
  <si>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</si>
  <si>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</si>
  <si>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</si>
  <si>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</si>
  <si>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</si>
  <si>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</si>
  <si>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</si>
  <si>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</si>
  <si>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</si>
  <si>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</si>
  <si>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</si>
  <si>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</si>
  <si>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</si>
  <si>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</si>
  <si>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</si>
  <si>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</si>
  <si>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</si>
  <si>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</si>
  <si>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</si>
  <si>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</si>
  <si>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</si>
  <si>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</si>
  <si>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</si>
  <si>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</si>
  <si>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</si>
  <si>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</si>
  <si>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</si>
  <si>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</si>
  <si>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</si>
  <si>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</si>
  <si>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</si>
  <si>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</si>
  <si>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</si>
  <si>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</si>
  <si>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</si>
  <si>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</si>
  <si>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</si>
  <si>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</si>
  <si>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</si>
  <si>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</si>
  <si>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</si>
  <si>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</si>
  <si>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</si>
  <si>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</si>
  <si>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</si>
  <si>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</si>
  <si>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</si>
  <si>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</si>
  <si>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</si>
  <si>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</si>
  <si>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</si>
  <si>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</si>
  <si>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</si>
  <si>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</si>
  <si>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</si>
  <si>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</si>
  <si>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</si>
  <si>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</si>
  <si>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</si>
  <si>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</si>
  <si>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</si>
  <si>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</si>
  <si>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</si>
  <si>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</si>
  <si>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</si>
  <si>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</si>
  <si>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</si>
  <si>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</si>
  <si>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</si>
  <si>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</si>
  <si>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</si>
  <si>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</si>
  <si>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</si>
  <si>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</si>
  <si>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</si>
  <si>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</si>
  <si>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</si>
  <si>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</si>
  <si>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</si>
  <si>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</si>
  <si>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</si>
  <si>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</si>
  <si>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</si>
  <si>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</si>
  <si>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</si>
  <si>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</si>
  <si>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</si>
  <si>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</si>
  <si>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</si>
  <si>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</si>
  <si>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</si>
  <si>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</si>
  <si>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</si>
  <si>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</si>
  <si>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</si>
  <si>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</si>
  <si>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</si>
  <si>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</si>
  <si>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</si>
  <si>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</si>
  <si>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</si>
  <si>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</si>
  <si>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</si>
  <si>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</si>
  <si>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</si>
  <si>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</si>
  <si>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</si>
  <si>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</si>
  <si>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</si>
  <si>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</si>
  <si>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</si>
  <si>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</si>
  <si>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</si>
  <si>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</si>
  <si>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</si>
  <si>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</si>
  <si>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</si>
  <si>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</si>
  <si>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</si>
  <si>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</si>
  <si>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</si>
  <si>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</si>
  <si>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</si>
  <si>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</si>
  <si>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</si>
  <si>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</si>
  <si>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</si>
  <si>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</si>
  <si>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</si>
  <si>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</si>
  <si>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</si>
  <si>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</si>
  <si>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</si>
  <si>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</si>
  <si>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</si>
  <si>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</si>
  <si>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</si>
  <si>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</si>
  <si>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</si>
  <si>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</si>
  <si>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</si>
  <si>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</si>
  <si>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</si>
  <si>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</si>
  <si>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</si>
  <si>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</si>
  <si>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</si>
  <si>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</si>
  <si>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</si>
  <si>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</si>
  <si>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</si>
  <si>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</si>
  <si>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</si>
  <si>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</si>
  <si>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</si>
  <si>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</si>
  <si>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</si>
  <si>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</si>
  <si>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</si>
  <si>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</si>
  <si>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</si>
  <si>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</si>
  <si>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</si>
  <si>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</si>
  <si>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</si>
  <si>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</si>
  <si>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</si>
  <si>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</si>
  <si>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</si>
  <si>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</si>
  <si>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</si>
  <si>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</si>
  <si>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</si>
  <si>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</si>
  <si>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</si>
  <si>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</si>
  <si>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</si>
  <si>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</si>
  <si>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</si>
  <si>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</si>
  <si>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</si>
  <si>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</si>
  <si>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</si>
  <si>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</si>
  <si>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</si>
  <si>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</si>
  <si>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</si>
  <si>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</si>
  <si>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</si>
  <si>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</si>
  <si>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</si>
  <si>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</si>
  <si>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</si>
  <si>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</si>
  <si>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</si>
  <si>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</si>
  <si>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</si>
  <si>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</si>
  <si>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</si>
  <si>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</si>
  <si>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</si>
  <si>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</si>
  <si>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</si>
  <si>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</si>
  <si>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</si>
  <si>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</si>
  <si>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</si>
  <si>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</si>
  <si>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</si>
  <si>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</si>
  <si>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</si>
  <si>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</si>
  <si>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</si>
  <si>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</si>
  <si>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</si>
  <si>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</si>
  <si>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</si>
  <si>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</si>
  <si>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</si>
  <si>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</si>
  <si>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</si>
  <si>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</si>
  <si>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</si>
  <si>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</si>
  <si>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</si>
  <si>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</si>
  <si>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</si>
  <si>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</si>
  <si>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</si>
  <si>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</si>
  <si>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</si>
  <si>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</si>
  <si>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</si>
  <si>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</si>
  <si>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</si>
  <si>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</si>
  <si>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</si>
  <si>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</si>
  <si>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</si>
  <si>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</si>
  <si>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</si>
  <si>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</si>
  <si>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</si>
  <si>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</si>
  <si>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</si>
  <si>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</si>
  <si>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</si>
  <si>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</si>
  <si>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</si>
  <si>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</si>
  <si>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</si>
  <si>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</si>
  <si>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</si>
  <si>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</si>
  <si>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</si>
  <si>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</si>
  <si>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</si>
  <si>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</si>
  <si>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</si>
  <si>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</si>
  <si>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</si>
  <si>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</si>
  <si>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</si>
  <si>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</si>
  <si>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</si>
  <si>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</si>
  <si>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</si>
  <si>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</si>
  <si>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</si>
  <si>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</si>
  <si>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</si>
  <si>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</si>
  <si>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</si>
  <si>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</si>
  <si>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</si>
  <si>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</si>
  <si>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</si>
  <si>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</si>
  <si>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</si>
  <si>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</si>
  <si>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</si>
  <si>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</si>
  <si>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</si>
  <si>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</si>
  <si>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</si>
  <si>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</si>
  <si>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</si>
  <si>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</si>
  <si>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</si>
  <si>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</si>
  <si>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</si>
  <si>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</si>
  <si>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</si>
  <si>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</si>
  <si>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</si>
  <si>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</si>
  <si>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</si>
  <si>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</si>
  <si>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</si>
  <si>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</si>
  <si>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</si>
  <si>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</si>
  <si>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</si>
  <si>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</si>
  <si>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</si>
  <si>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</si>
  <si>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</si>
  <si>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</si>
  <si>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</si>
  <si>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</si>
  <si>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</si>
  <si>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</si>
  <si>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</si>
  <si>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</si>
  <si>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</si>
  <si>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</si>
  <si>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</si>
  <si>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</si>
  <si>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</si>
  <si>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</si>
  <si>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</si>
  <si>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</si>
  <si>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</si>
  <si>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</si>
  <si>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</si>
  <si>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</si>
  <si>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</si>
  <si>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</si>
  <si>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</si>
  <si>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</si>
  <si>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</si>
  <si>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</si>
  <si>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</si>
  <si>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</si>
  <si>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</si>
  <si>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</si>
  <si>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</si>
  <si>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</si>
  <si>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</si>
  <si>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</si>
  <si>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</si>
  <si>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</si>
  <si>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</si>
  <si>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</si>
  <si>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</si>
  <si>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</si>
  <si>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</si>
  <si>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</si>
  <si>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</si>
  <si>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</si>
  <si>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</si>
  <si>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</si>
  <si>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</si>
  <si>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</si>
  <si>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</si>
  <si>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</si>
  <si>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</si>
  <si>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</si>
  <si>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</si>
  <si>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</si>
  <si>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</si>
  <si>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</si>
  <si>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</si>
  <si>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</si>
  <si>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</si>
  <si>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</si>
  <si>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</si>
  <si>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</si>
  <si>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</si>
  <si>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</si>
  <si>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</si>
  <si>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</si>
  <si>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</si>
  <si>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</si>
  <si>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</si>
  <si>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</si>
  <si>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</si>
  <si>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</si>
  <si>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</si>
  <si>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</si>
  <si>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</si>
  <si>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</si>
  <si>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</si>
  <si>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</si>
  <si>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</si>
  <si>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</si>
  <si>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</si>
  <si>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</si>
  <si>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</si>
  <si>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</si>
  <si>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</si>
  <si>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</si>
  <si>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</si>
  <si>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</si>
  <si>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</si>
  <si>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</si>
  <si>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</si>
  <si>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</si>
  <si>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</si>
  <si>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</si>
  <si>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</si>
  <si>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</si>
  <si>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</si>
  <si>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</si>
  <si>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</si>
  <si>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</si>
  <si>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</si>
  <si>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</si>
  <si>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</si>
  <si>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</si>
  <si>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</si>
  <si>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</si>
  <si>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</si>
  <si>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</si>
  <si>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</si>
  <si>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</si>
  <si>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</si>
  <si>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</si>
  <si>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</si>
  <si>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</si>
  <si>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</si>
  <si>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</si>
  <si>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</si>
  <si>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</si>
  <si>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</si>
  <si>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</si>
  <si>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</si>
  <si>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</si>
  <si>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</si>
  <si>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</si>
  <si>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</si>
  <si>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</si>
  <si>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</si>
  <si>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</si>
  <si>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</si>
  <si>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</si>
  <si>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</si>
  <si>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</si>
  <si>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</si>
  <si>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</si>
  <si>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</si>
  <si>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</si>
  <si>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</si>
  <si>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</si>
  <si>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</si>
  <si>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</si>
  <si>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</si>
  <si>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</si>
  <si>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</si>
  <si>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</si>
  <si>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</si>
  <si>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</si>
  <si>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</si>
  <si>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</si>
  <si>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</si>
  <si>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</si>
  <si>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</si>
  <si>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</si>
  <si>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</si>
  <si>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</si>
  <si>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</si>
  <si>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</si>
  <si>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</si>
  <si>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</si>
  <si>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</si>
  <si>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</si>
  <si>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</si>
  <si>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</si>
  <si>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</si>
  <si>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</si>
  <si>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</si>
  <si>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</si>
  <si>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</si>
  <si>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</si>
  <si>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</si>
  <si>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</si>
  <si>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</si>
  <si>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</si>
  <si>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</si>
  <si>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</si>
  <si>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</si>
  <si>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</si>
  <si>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</si>
  <si>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</si>
  <si>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</si>
  <si>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</si>
  <si>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</si>
  <si>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</si>
  <si>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</si>
  <si>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</si>
  <si>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</si>
  <si>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</si>
  <si>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</si>
  <si>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</si>
  <si>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</si>
  <si>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</si>
  <si>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</si>
  <si>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</si>
  <si>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</si>
  <si>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</si>
  <si>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</si>
  <si>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</si>
  <si>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</si>
  <si>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</si>
  <si>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</si>
  <si>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</si>
  <si>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</si>
  <si>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</si>
  <si>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</si>
  <si>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</si>
  <si>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</si>
  <si>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</si>
  <si>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</si>
  <si>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</si>
  <si>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</si>
  <si>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</si>
  <si>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</si>
  <si>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</si>
  <si>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</si>
  <si>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</si>
  <si>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</si>
  <si>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</si>
  <si>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</si>
  <si>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</si>
  <si>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</si>
  <si>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</si>
  <si>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</si>
  <si>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</si>
  <si>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</si>
  <si>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</si>
  <si>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</si>
  <si>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</si>
  <si>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</si>
  <si>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</si>
  <si>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</si>
  <si>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</si>
  <si>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</si>
  <si>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</si>
  <si>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</si>
  <si>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</si>
  <si>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</si>
  <si>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</si>
  <si>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</si>
  <si>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</si>
  <si>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</si>
  <si>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</si>
  <si>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</si>
  <si>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</si>
  <si>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</si>
  <si>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</si>
  <si>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</si>
  <si>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</si>
  <si>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</si>
  <si>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</si>
  <si>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</si>
  <si>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</si>
  <si>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</si>
  <si>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</si>
  <si>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</si>
  <si>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</si>
  <si>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</si>
  <si>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</si>
  <si>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</si>
  <si>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</si>
  <si>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</si>
  <si>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</si>
  <si>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</si>
  <si>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</si>
  <si>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</si>
  <si>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</si>
  <si>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</si>
  <si>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</si>
  <si>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</si>
  <si>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</si>
  <si>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</si>
  <si>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</si>
  <si>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</si>
  <si>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</si>
  <si>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</si>
  <si>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</si>
  <si>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</si>
  <si>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</si>
  <si>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</si>
  <si>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</si>
  <si>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</si>
  <si>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</si>
  <si>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</si>
  <si>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</si>
  <si>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</si>
  <si>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</si>
  <si>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</si>
  <si>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</si>
  <si>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</si>
  <si>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</si>
  <si>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</si>
  <si>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</si>
  <si>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</si>
  <si>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</si>
  <si>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</si>
  <si>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</si>
  <si>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</si>
  <si>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</si>
  <si>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</si>
  <si>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</si>
  <si>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</si>
  <si>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</si>
  <si>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</si>
  <si>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</si>
  <si>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</si>
  <si>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</si>
  <si>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</si>
  <si>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</si>
  <si>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</si>
  <si>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</si>
  <si>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</si>
  <si>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</si>
  <si>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</si>
  <si>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</si>
  <si>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</si>
  <si>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</si>
  <si>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</si>
  <si>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</si>
  <si>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</si>
  <si>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</si>
  <si>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</si>
  <si>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</si>
  <si>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</si>
  <si>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</si>
  <si>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</si>
  <si>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</si>
  <si>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</si>
  <si>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</si>
  <si>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</si>
  <si>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</si>
  <si>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</si>
  <si>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</si>
  <si>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</si>
  <si>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</si>
  <si>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</si>
  <si>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</si>
  <si>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</si>
  <si>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</si>
  <si>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</si>
  <si>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</si>
  <si>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</si>
  <si>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</si>
  <si>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</si>
  <si>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</si>
  <si>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</si>
  <si>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</si>
  <si>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</si>
  <si>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</si>
  <si>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</si>
  <si>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</si>
  <si>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</si>
  <si>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</si>
  <si>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</si>
  <si>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</si>
  <si>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</si>
  <si>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</si>
  <si>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</si>
  <si>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</si>
  <si>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</si>
  <si>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</si>
  <si>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</si>
  <si>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</si>
  <si>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</si>
  <si>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</si>
  <si>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</si>
  <si>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</si>
  <si>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</si>
  <si>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</si>
  <si>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</si>
  <si>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</si>
  <si>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</si>
  <si>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</si>
  <si>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</si>
  <si>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</si>
  <si>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</si>
  <si>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</si>
  <si>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</si>
  <si>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</si>
  <si>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</si>
  <si>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</si>
  <si>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</si>
  <si>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</si>
  <si>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</si>
  <si>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</si>
  <si>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</si>
  <si>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</si>
  <si>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</si>
  <si>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</si>
  <si>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</si>
  <si>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</si>
  <si>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</si>
  <si>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</si>
  <si>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</si>
  <si>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</si>
  <si>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</si>
  <si>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Orepa Mamea</t>
  </si>
  <si>
    <t>Program Analyst</t>
  </si>
  <si>
    <t>omamea@tcprobation.org</t>
  </si>
  <si>
    <t>Shelley Pluim</t>
  </si>
  <si>
    <t>Deputy Chief Probation Officer</t>
  </si>
  <si>
    <t>530-527-4052| 3028</t>
  </si>
  <si>
    <t>530-527-4052| 3064</t>
  </si>
  <si>
    <t>spluim@tcprobation.org</t>
  </si>
  <si>
    <t>First Offender Program</t>
  </si>
  <si>
    <t>ART</t>
  </si>
  <si>
    <t>Parent Project</t>
  </si>
  <si>
    <t>ARMOR</t>
  </si>
  <si>
    <t>CMS - Juvenile Probation / Institution Module</t>
  </si>
  <si>
    <t>Tri-County Juvenile Hall</t>
  </si>
  <si>
    <t xml:space="preserve">Tehama County has implemented and trained staff both in the Juvenile Detention Facility and Field Services in Aggression Replacement Training. ART is a 10 week program, meeting three times a week for one hour for each of the components. Probation trained staff facilitator who teach classes in the Juvenile Detention Facility, Juvenile Probation, and local continuation high schools. 
ART is used in the Juvenile Detention Facility for all youth who will be in the facility for more than 30 days and will continue upon release.
These expenditure are the cost of material for this year. </t>
  </si>
  <si>
    <t xml:space="preserve">Training, implementation and services and supplies for Parent Project Program. This program is evidence based and designed specifically for parents of strong-willed or out of control teens ages 13-18. The curriculum teaches concrete prevention, identification and invertention strategies for the most destructive of adolescent behviors. These services are provided for parents of youth that are incarcerated and probation also offer these classess to parents with Social Serivices, and local schools. </t>
  </si>
  <si>
    <t>The primary objectives of the Changing ARMOR Program are community protection and redirection of delinquent behaviors.  Changing ARMOR is a behavior modification program supported by evidence-based programming designed to match a youth’s strengths and needs in order to assist them in taking responsibility for their actions and develop new life and coping skills. The program is an in-custody, 120/180-day program for youth between the ages of 16-19.  The five phase, points-based program focuses on attitude, responsibility, motivation, outlook, and respect.  In order to be suitable for the Changing ARMOR Program, youth must be deemed a suitable candidate by their probation officer and court ordered by their County Judge to the 180-day maximum commitment. 
Upon initial entry into the program, all youth receive a full needs assessment upon entry into the program to address strengths and needs in order to create a full treatment case plan utilizing evidence-based programming that includes the following components:
Program Components
•	Strengths &amp; Needs Screening &amp; Assessments
•	Trauma Informed Care
•	Crisis Intervention &amp; Safe Crisis Management
•	Social Skills Training 
•	Anger Control Training
•	Moral Reasoning Training 
•	Cognitive Behavioral Interventions
Evidence Based Programming
•	Moral Reconation Therapy (MRT)
•	Aggression Replacement Training (ART)
•	Thinking for Change       
•	Power Source
•	Journaling
Services and Resources
•	Mental Health Counseling (Group and individual)
•	Drug and Alcohol Treatment (Group and individual)
•	Faith Based Support Groups
•	Education &amp; Credit Recovery
•	Advanced Education
•	Reentry to the Community
•	Employment Application Training</t>
  </si>
  <si>
    <t>Caseload Exporer simplify and empower the management of all areas of community-based supervision and institution. This application efficiently organized data stored, Caseload Explorer provides a case management system in a secure enviornment for protecting, organizing, sharing and manging client information. C</t>
  </si>
  <si>
    <t xml:space="preserve">Tehama County has a contract with Tri-County Juvenile Hall for placement of youth at Camp Singer. </t>
  </si>
  <si>
    <t>The Juvenile Assessment and Intervention System™ (JAIS) is a supervision model that builds rapport between a young person and a worker while bringing valuable information to the surface. At the heart of JAIS™ is a one-on-one conversation that focuses on who the young person is, particularly their underlying motivations for behavior. The model weaves together a gender-specific risk assessment and a strengths and needs assessment, helping workers identify behaviors and issues to expect during supervision. 
JAIS provides information on a young person's most important needs and risk of recidivism, and offers the worker specific, gender-responsive supervision strategies based on youth characteristics. It also recommends programs and interventions most likely to produce success. 
The gender-specific risk assessment used in JAIS is research-based and has been employed and validated widely. JAIS also provides the opportunity to reassess youth whenever needed. Agencies need to routinely evaluate the young person's progress, and JAIS provides updated recommendations based on the most current information. As part of each JAIS implementation project, Evident Change validates the risk instrument periodically and customizes the instrument for each agency to ensure it optimally classifies the youth population served.
For administrators and managers, JAIS provides the ability to easily monitor agency data and needs through data reports which inform the profile of youth served as well as indicate staff training or resource needs. JAIS can lead to more effective and efficient use of worker time, lessen a young person’s time on supervision, and reduce recidivism. All of this, in the long term, may produce smaller caseloads and more time for youth who most require services and supervision.</t>
  </si>
  <si>
    <t xml:space="preserve">Tehama County Probation Department First Offender Program is designed to redirect youthful offenders who have gone through the Juvenile Justice system through programming, supervision, and support. This includes diverting youth who have committed minor offenses away from the juvenile justice system and towards community-based treatment and support options (Restore Program and Empower Tehama) when it is a more appropriate option than confinement. This will be a more productive way of addressing and preventing future delinquency as shown in our Juvenile Caseload numbers in the past couple of years. 
The First Offender Program is designed to intervene at the earliest stages of involvement in the juvenile justice system (Keep off the grass, Start Smart with CHP); however, diversion initiatives can be put in place at a later stage of justice processing with the primary goal of reducing costly out-of-home placements (ARMOR). When youth enter into the justice system after the court proceeding, they are screened and assessed to address delinquent behavior better, prevent subsequent offenses, and provide specialized programs to meet the needs of youth more appropriately. Here are some of the services we provide:
- Education Services
- Victim awareness classes and activities
- Service Learning Programs
- Substance Abuse education and counseling
- Job Skill Training
- Mental Health Treatment 
- Crisis Intervention
- Parent Project Classes
- Family Reunification
The primary goal of the first offender program is to reduce the premature involvement of the "deep end" of the juvenile delinquency system, reduce out-of-home placements, especially for younger children. Maintain youth connectedness and engagement in the community and reduce cost compared to court processing or secure placement.
</t>
  </si>
  <si>
    <t xml:space="preserve">Based on data sent to JJCPS from 2014 to 2019, Petitions filed have decreased significantly from our highest reporting period of 2015 of 160 petitions filed to 23 petitions filed in 2019. That is a decrease of 86% in petitions filed.
Arrest data shows a decrease of felony arrests from 52 in reporting period 2014 to 34 in 2019, which is an decrease of 35%. The felony arrest shows an increase in violent offense arrests from 8 in 2014 to 18 in 2019, an increase of 225% in the violent offense. 
The trend shows that with early intervention, programming, supervision, and support, our youth population has decreased over the years. Tehama County Probation has diverted youth who have committed minor offenses away from the Juvenile Justice System and towards community-based treatment. Those entering the Juvenile Justice System have been appropriately screened and assessed to address delinquent behavior better to prevent subsequent offenses.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</si>
</sst>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517</xdr:row>
      <xdr:rowOff>95250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41800" y="8451850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pluim@tcprobation.org" TargetMode="External"/><Relationship Id="rId1" Type="http://schemas.openxmlformats.org/officeDocument/2006/relationships/hyperlink" Target="mailto:omamea@tcprobatio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N26" sqref="N26"/>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454</v>
      </c>
      <c r="B24" s="266"/>
      <c r="C24" s="266"/>
      <c r="D24" s="266"/>
      <c r="E24" s="267"/>
      <c r="F24" s="268">
        <v>44377</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934</v>
      </c>
      <c r="B29" s="242"/>
      <c r="C29" s="243"/>
      <c r="D29" s="254" t="s">
        <v>931</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932</v>
      </c>
      <c r="B32" s="245"/>
      <c r="C32" s="245"/>
      <c r="D32" s="245"/>
      <c r="E32" s="245"/>
      <c r="F32" s="244" t="s">
        <v>933</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71347079-4BED-4073-839D-53579AA73D6F}"/>
    <hyperlink ref="D34" r:id="rId2" xr:uid="{3C51B7BF-01D2-48F5-BA20-90A76F71661F}"/>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M13" sqref="M1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Tehama</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23</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21</v>
      </c>
      <c r="J14" s="291"/>
      <c r="K14" s="97"/>
      <c r="L14" s="97"/>
      <c r="M14" s="97"/>
      <c r="N14" s="97"/>
      <c r="O14" s="98"/>
    </row>
    <row r="15" spans="1:24" ht="14.25" x14ac:dyDescent="0.2">
      <c r="A15" s="91"/>
      <c r="B15" s="45"/>
      <c r="C15" s="128"/>
      <c r="D15" s="128"/>
      <c r="E15" s="296" t="s">
        <v>815</v>
      </c>
      <c r="F15" s="296"/>
      <c r="G15" s="296"/>
      <c r="H15" s="296"/>
      <c r="I15" s="288">
        <v>2</v>
      </c>
      <c r="J15" s="289"/>
      <c r="K15" s="97"/>
      <c r="L15" s="97"/>
      <c r="M15" s="97"/>
      <c r="N15" s="97"/>
      <c r="O15" s="98"/>
    </row>
    <row r="16" spans="1:24" ht="15" x14ac:dyDescent="0.25">
      <c r="A16" s="102"/>
      <c r="B16" s="45"/>
      <c r="C16" s="128"/>
      <c r="D16" s="128"/>
      <c r="E16" s="298" t="s">
        <v>827</v>
      </c>
      <c r="F16" s="298"/>
      <c r="G16" s="298"/>
      <c r="H16" s="298"/>
      <c r="I16" s="292">
        <f>SUM(I14:J15)</f>
        <v>23</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7</v>
      </c>
      <c r="J20" s="291"/>
      <c r="K20" s="97"/>
      <c r="L20" s="97"/>
      <c r="M20" s="97"/>
      <c r="N20" s="97"/>
      <c r="O20" s="98"/>
    </row>
    <row r="21" spans="1:24" ht="14.25" x14ac:dyDescent="0.2">
      <c r="A21" s="102"/>
      <c r="B21" s="128"/>
      <c r="C21" s="128"/>
      <c r="D21" s="128"/>
      <c r="E21" s="296" t="s">
        <v>818</v>
      </c>
      <c r="F21" s="296"/>
      <c r="G21" s="296"/>
      <c r="H21" s="296"/>
      <c r="I21" s="309">
        <v>16</v>
      </c>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f>SUM(I20:J26)</f>
        <v>23</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scale="96"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zoomScaleNormal="100" workbookViewId="0">
      <pane ySplit="4" topLeftCell="A17" activePane="bottomLeft" state="frozen"/>
      <selection activeCell="B1" sqref="B1"/>
      <selection pane="bottomLeft" activeCell="N36" sqref="N36"/>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Tehama</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14</v>
      </c>
      <c r="K7" s="360"/>
      <c r="L7" s="45"/>
      <c r="M7" s="45"/>
      <c r="N7" s="45"/>
      <c r="O7" s="92"/>
    </row>
    <row r="8" spans="1:37" ht="14.1" customHeight="1" x14ac:dyDescent="0.2">
      <c r="A8" s="91"/>
      <c r="B8" s="128"/>
      <c r="C8" s="128"/>
      <c r="D8" s="353" t="s">
        <v>890</v>
      </c>
      <c r="E8" s="354"/>
      <c r="F8" s="354"/>
      <c r="G8" s="354"/>
      <c r="H8" s="354"/>
      <c r="I8" s="355"/>
      <c r="J8" s="361">
        <v>9</v>
      </c>
      <c r="K8" s="362"/>
      <c r="L8" s="125"/>
      <c r="M8" s="125"/>
      <c r="N8" s="125"/>
      <c r="O8" s="126"/>
      <c r="P8" s="214"/>
    </row>
    <row r="9" spans="1:37" ht="14.1" customHeight="1" x14ac:dyDescent="0.2">
      <c r="A9" s="91"/>
      <c r="B9" s="128"/>
      <c r="C9" s="128"/>
      <c r="D9" s="356" t="s">
        <v>827</v>
      </c>
      <c r="E9" s="357"/>
      <c r="F9" s="357"/>
      <c r="G9" s="357"/>
      <c r="H9" s="357"/>
      <c r="I9" s="358"/>
      <c r="J9" s="363">
        <f>SUM(I7:J8)</f>
        <v>23</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v>6</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1</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12</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v>3</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1</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v>0</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11</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12</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0</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v>21</v>
      </c>
      <c r="K32" s="372"/>
      <c r="L32" s="125"/>
      <c r="M32" s="125"/>
      <c r="N32" s="125"/>
      <c r="O32" s="126"/>
      <c r="P32" s="214"/>
    </row>
    <row r="33" spans="1:37" ht="14.1" customHeight="1" x14ac:dyDescent="0.2">
      <c r="A33" s="91"/>
      <c r="B33" s="45"/>
      <c r="C33" s="45"/>
      <c r="D33" s="329" t="s">
        <v>815</v>
      </c>
      <c r="E33" s="330"/>
      <c r="F33" s="330"/>
      <c r="G33" s="330"/>
      <c r="H33" s="330"/>
      <c r="I33" s="370"/>
      <c r="J33" s="335">
        <v>2</v>
      </c>
      <c r="K33" s="336"/>
      <c r="L33" s="125"/>
      <c r="M33" s="125"/>
      <c r="N33" s="125"/>
      <c r="O33" s="126"/>
      <c r="P33" s="214"/>
    </row>
    <row r="34" spans="1:37" ht="14.1" customHeight="1" x14ac:dyDescent="0.2">
      <c r="A34" s="91"/>
      <c r="B34" s="45"/>
      <c r="C34" s="45"/>
      <c r="D34" s="340" t="s">
        <v>827</v>
      </c>
      <c r="E34" s="340"/>
      <c r="F34" s="340"/>
      <c r="G34" s="340"/>
      <c r="H34" s="340"/>
      <c r="I34" s="340"/>
      <c r="J34" s="337">
        <f>SUM(J32:K33)</f>
        <v>23</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7</v>
      </c>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v>16</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c r="K43" s="291"/>
      <c r="L43" s="125"/>
      <c r="M43" s="125"/>
      <c r="N43" s="125"/>
      <c r="O43" s="126"/>
      <c r="P43" s="214"/>
    </row>
    <row r="44" spans="1:37" ht="14.1" customHeight="1" x14ac:dyDescent="0.2">
      <c r="A44" s="91"/>
      <c r="B44" s="128"/>
      <c r="C44" s="128"/>
      <c r="D44" s="327" t="s">
        <v>827</v>
      </c>
      <c r="E44" s="328"/>
      <c r="F44" s="328"/>
      <c r="G44" s="328"/>
      <c r="H44" s="328"/>
      <c r="I44" s="328"/>
      <c r="J44" s="292">
        <f>SUM(J37:K43)</f>
        <v>23</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J32" sqref="J32"/>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Tehama</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28</v>
      </c>
      <c r="H9" s="388"/>
      <c r="I9" s="183"/>
    </row>
    <row r="10" spans="1:21" ht="15" x14ac:dyDescent="0.2">
      <c r="A10" s="165"/>
      <c r="B10" s="206"/>
      <c r="C10" s="399" t="s">
        <v>872</v>
      </c>
      <c r="D10" s="399"/>
      <c r="E10" s="399"/>
      <c r="F10" s="399"/>
      <c r="G10" s="397">
        <v>64</v>
      </c>
      <c r="H10" s="397"/>
      <c r="I10" s="183"/>
    </row>
    <row r="11" spans="1:21" ht="15" x14ac:dyDescent="0.2">
      <c r="A11" s="165"/>
      <c r="B11" s="206"/>
      <c r="C11" s="398" t="s">
        <v>873</v>
      </c>
      <c r="D11" s="398"/>
      <c r="E11" s="398"/>
      <c r="F11" s="398"/>
      <c r="G11" s="388">
        <v>2</v>
      </c>
      <c r="H11" s="388"/>
      <c r="I11" s="183"/>
    </row>
    <row r="12" spans="1:21" ht="15" x14ac:dyDescent="0.25">
      <c r="A12" s="165"/>
      <c r="B12" s="177"/>
      <c r="C12" s="298" t="s">
        <v>827</v>
      </c>
      <c r="D12" s="298"/>
      <c r="E12" s="298"/>
      <c r="F12" s="298"/>
      <c r="G12" s="394">
        <f>SUM(G9:H11)</f>
        <v>94</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f>26+43+1</f>
        <v>70</v>
      </c>
      <c r="H16" s="388"/>
      <c r="I16" s="98"/>
    </row>
    <row r="17" spans="1:9" ht="14.25" x14ac:dyDescent="0.2">
      <c r="A17" s="102"/>
      <c r="B17" s="128"/>
      <c r="C17" s="296" t="s">
        <v>815</v>
      </c>
      <c r="D17" s="296"/>
      <c r="E17" s="296"/>
      <c r="F17" s="296"/>
      <c r="G17" s="397">
        <f>2+21+1</f>
        <v>24</v>
      </c>
      <c r="H17" s="397"/>
      <c r="I17" s="98"/>
    </row>
    <row r="18" spans="1:9" ht="15" x14ac:dyDescent="0.25">
      <c r="A18" s="102"/>
      <c r="B18" s="128"/>
      <c r="C18" s="298" t="s">
        <v>827</v>
      </c>
      <c r="D18" s="298"/>
      <c r="E18" s="298"/>
      <c r="F18" s="298"/>
      <c r="G18" s="408">
        <f>SUM(G16:H17)</f>
        <v>94</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f>2+2</f>
        <v>4</v>
      </c>
      <c r="H22" s="388"/>
      <c r="I22" s="98"/>
    </row>
    <row r="23" spans="1:9" ht="14.25" x14ac:dyDescent="0.2">
      <c r="A23" s="102"/>
      <c r="B23" s="128"/>
      <c r="C23" s="296" t="s">
        <v>818</v>
      </c>
      <c r="D23" s="296"/>
      <c r="E23" s="296"/>
      <c r="F23" s="296"/>
      <c r="G23" s="409">
        <f>19+42+1</f>
        <v>62</v>
      </c>
      <c r="H23" s="409"/>
      <c r="I23" s="98"/>
    </row>
    <row r="24" spans="1:9" ht="14.25" x14ac:dyDescent="0.2">
      <c r="A24" s="102"/>
      <c r="B24" s="128"/>
      <c r="C24" s="297" t="s">
        <v>817</v>
      </c>
      <c r="D24" s="297"/>
      <c r="E24" s="297"/>
      <c r="F24" s="297"/>
      <c r="G24" s="388">
        <f>7+17+1</f>
        <v>25</v>
      </c>
      <c r="H24" s="388"/>
      <c r="I24" s="98"/>
    </row>
    <row r="25" spans="1:9" ht="14.25" x14ac:dyDescent="0.2">
      <c r="A25" s="102"/>
      <c r="B25" s="128"/>
      <c r="C25" s="311" t="s">
        <v>512</v>
      </c>
      <c r="D25" s="311"/>
      <c r="E25" s="311"/>
      <c r="F25" s="311"/>
      <c r="G25" s="397">
        <v>3</v>
      </c>
      <c r="H25" s="397"/>
      <c r="I25" s="98"/>
    </row>
    <row r="26" spans="1:9" ht="15" x14ac:dyDescent="0.25">
      <c r="A26" s="102"/>
      <c r="B26" s="128"/>
      <c r="C26" s="298" t="s">
        <v>827</v>
      </c>
      <c r="D26" s="298"/>
      <c r="E26" s="298"/>
      <c r="F26" s="298"/>
      <c r="G26" s="408">
        <f>SUM(G22:H25)</f>
        <v>94</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H16 H17 G16 G17 H24 H23 H22 H25 G24 G26:H26 G25 G22 G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Tehama</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950</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505" zoomScaleNormal="100" workbookViewId="0">
      <selection activeCell="P523" sqref="P523"/>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Tehama</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6"/>
      <c r="C47" s="526"/>
      <c r="D47" s="526"/>
      <c r="E47" s="526"/>
      <c r="F47" s="526"/>
      <c r="G47" s="526"/>
      <c r="H47" s="526"/>
      <c r="I47" s="526"/>
      <c r="J47" s="526"/>
    </row>
    <row r="48" spans="1:10" x14ac:dyDescent="0.2">
      <c r="A48" s="526"/>
      <c r="B48" s="526"/>
      <c r="C48" s="526"/>
      <c r="D48" s="526"/>
      <c r="E48" s="526"/>
      <c r="F48" s="526"/>
      <c r="G48" s="526"/>
      <c r="H48" s="526"/>
      <c r="I48" s="526"/>
      <c r="J48" s="526"/>
    </row>
    <row r="49" spans="1:11" x14ac:dyDescent="0.2">
      <c r="A49" s="526"/>
      <c r="B49" s="526"/>
      <c r="C49" s="526"/>
      <c r="D49" s="526"/>
      <c r="E49" s="526"/>
      <c r="F49" s="526"/>
      <c r="G49" s="526"/>
      <c r="H49" s="526"/>
      <c r="I49" s="526"/>
      <c r="J49" s="526"/>
    </row>
    <row r="50" spans="1:11" x14ac:dyDescent="0.2">
      <c r="A50" s="526"/>
      <c r="B50" s="526"/>
      <c r="C50" s="526"/>
      <c r="D50" s="526"/>
      <c r="E50" s="526"/>
      <c r="F50" s="526"/>
      <c r="G50" s="526"/>
      <c r="H50" s="526"/>
      <c r="I50" s="526"/>
      <c r="J50" s="526"/>
    </row>
    <row r="51" spans="1:11" x14ac:dyDescent="0.2">
      <c r="A51" s="526"/>
      <c r="B51" s="526"/>
      <c r="C51" s="526"/>
      <c r="D51" s="526"/>
      <c r="E51" s="526"/>
      <c r="F51" s="526"/>
      <c r="G51" s="526"/>
      <c r="H51" s="526"/>
      <c r="I51" s="526"/>
      <c r="J51" s="526"/>
    </row>
    <row r="52" spans="1:11" ht="12.75" hidden="1" customHeight="1" x14ac:dyDescent="0.2">
      <c r="A52" s="526"/>
      <c r="B52" s="526"/>
      <c r="C52" s="526"/>
      <c r="D52" s="526"/>
      <c r="E52" s="526"/>
      <c r="F52" s="526"/>
      <c r="G52" s="526"/>
      <c r="H52" s="526"/>
      <c r="I52" s="526"/>
      <c r="J52" s="526"/>
    </row>
    <row r="53" spans="1:11" ht="12.75" hidden="1" customHeight="1" x14ac:dyDescent="0.2">
      <c r="A53" s="526"/>
      <c r="B53" s="526"/>
      <c r="C53" s="526"/>
      <c r="D53" s="526"/>
      <c r="E53" s="526"/>
      <c r="F53" s="526"/>
      <c r="G53" s="526"/>
      <c r="H53" s="526"/>
      <c r="I53" s="526"/>
      <c r="J53" s="526"/>
    </row>
    <row r="54" spans="1:11" ht="12.75" hidden="1" customHeight="1" x14ac:dyDescent="0.2">
      <c r="A54" s="526"/>
      <c r="B54" s="526"/>
      <c r="C54" s="526"/>
      <c r="D54" s="526"/>
      <c r="E54" s="526"/>
      <c r="F54" s="526"/>
      <c r="G54" s="526"/>
      <c r="H54" s="526"/>
      <c r="I54" s="526"/>
      <c r="J54" s="526"/>
    </row>
    <row r="55" spans="1:11" ht="12.75" hidden="1" customHeight="1" x14ac:dyDescent="0.2">
      <c r="A55" s="526"/>
      <c r="B55" s="526"/>
      <c r="C55" s="526"/>
      <c r="D55" s="526"/>
      <c r="E55" s="526"/>
      <c r="F55" s="526"/>
      <c r="G55" s="526"/>
      <c r="H55" s="526"/>
      <c r="I55" s="526"/>
      <c r="J55" s="526"/>
    </row>
    <row r="56" spans="1:11" x14ac:dyDescent="0.2">
      <c r="A56" s="526"/>
      <c r="B56" s="526"/>
      <c r="C56" s="526"/>
      <c r="D56" s="526"/>
      <c r="E56" s="526"/>
      <c r="F56" s="526"/>
      <c r="G56" s="526"/>
      <c r="H56" s="526"/>
      <c r="I56" s="526"/>
      <c r="J56" s="526"/>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Tehama</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25" t="s">
        <v>841</v>
      </c>
      <c r="C81" s="525"/>
      <c r="D81" s="525"/>
      <c r="E81" s="525"/>
      <c r="F81" s="525"/>
      <c r="G81" s="525"/>
      <c r="H81" s="525"/>
      <c r="I81" s="525"/>
      <c r="J81" s="56"/>
    </row>
    <row r="82" spans="1:10" x14ac:dyDescent="0.2">
      <c r="A82" s="45"/>
      <c r="B82" s="525"/>
      <c r="C82" s="525"/>
      <c r="D82" s="525"/>
      <c r="E82" s="525"/>
      <c r="F82" s="525"/>
      <c r="G82" s="525"/>
      <c r="H82" s="525"/>
      <c r="I82" s="525"/>
      <c r="J82" s="56"/>
    </row>
    <row r="83" spans="1:10" x14ac:dyDescent="0.2">
      <c r="A83" s="45"/>
      <c r="B83" s="525"/>
      <c r="C83" s="525"/>
      <c r="D83" s="525"/>
      <c r="E83" s="525"/>
      <c r="F83" s="525"/>
      <c r="G83" s="525"/>
      <c r="H83" s="525"/>
      <c r="I83" s="525"/>
      <c r="J83" s="56"/>
    </row>
    <row r="84" spans="1:10" ht="12.95" customHeight="1" x14ac:dyDescent="0.2">
      <c r="A84" s="45"/>
      <c r="B84" s="525"/>
      <c r="C84" s="525"/>
      <c r="D84" s="525"/>
      <c r="E84" s="525"/>
      <c r="F84" s="525"/>
      <c r="G84" s="525"/>
      <c r="H84" s="525"/>
      <c r="I84" s="525"/>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Tehama</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19" t="s">
        <v>937</v>
      </c>
      <c r="F128" s="520"/>
      <c r="G128" s="520"/>
      <c r="H128" s="520"/>
      <c r="I128" s="520"/>
      <c r="J128" s="521"/>
    </row>
    <row r="129" spans="1:16" ht="12.75" customHeight="1" x14ac:dyDescent="0.2">
      <c r="A129" s="497" t="s">
        <v>912</v>
      </c>
      <c r="B129" s="498"/>
      <c r="C129" s="498"/>
      <c r="D129" s="499"/>
      <c r="E129" s="522"/>
      <c r="F129" s="523"/>
      <c r="G129" s="523"/>
      <c r="H129" s="523"/>
      <c r="I129" s="523"/>
      <c r="J129" s="524"/>
    </row>
    <row r="130" spans="1:16" x14ac:dyDescent="0.2">
      <c r="A130" s="500" t="s">
        <v>913</v>
      </c>
      <c r="B130" s="501"/>
      <c r="C130" s="501"/>
      <c r="D130" s="501"/>
      <c r="E130" s="516" t="s">
        <v>326</v>
      </c>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v>189640</v>
      </c>
      <c r="F132" s="451"/>
      <c r="G132" s="451"/>
      <c r="H132" s="451"/>
      <c r="I132" s="452"/>
      <c r="J132" s="452"/>
    </row>
    <row r="133" spans="1:16" x14ac:dyDescent="0.2">
      <c r="A133" s="505" t="s">
        <v>528</v>
      </c>
      <c r="B133" s="505"/>
      <c r="C133" s="505"/>
      <c r="D133" s="505"/>
      <c r="E133" s="434">
        <v>32154</v>
      </c>
      <c r="F133" s="434"/>
      <c r="G133" s="435"/>
      <c r="H133" s="435"/>
      <c r="I133" s="450"/>
      <c r="J133" s="450"/>
    </row>
    <row r="134" spans="1:16" x14ac:dyDescent="0.2">
      <c r="A134" s="504" t="s">
        <v>529</v>
      </c>
      <c r="B134" s="504"/>
      <c r="C134" s="504"/>
      <c r="D134" s="504"/>
      <c r="E134" s="451">
        <f>22000-3063</f>
        <v>18937</v>
      </c>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240731</v>
      </c>
      <c r="F142" s="439"/>
      <c r="G142" s="439">
        <f>SUM(G132:G141)</f>
        <v>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949</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Tehama</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941</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510</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c r="H184" s="451"/>
      <c r="I184" s="452"/>
      <c r="J184" s="452"/>
    </row>
    <row r="185" spans="1:20" x14ac:dyDescent="0.2">
      <c r="A185" s="447" t="s">
        <v>528</v>
      </c>
      <c r="B185" s="448"/>
      <c r="C185" s="448"/>
      <c r="D185" s="449"/>
      <c r="E185" s="434"/>
      <c r="F185" s="434"/>
      <c r="G185" s="435"/>
      <c r="H185" s="435"/>
      <c r="I185" s="450"/>
      <c r="J185" s="450"/>
    </row>
    <row r="186" spans="1:20" x14ac:dyDescent="0.2">
      <c r="A186" s="443" t="s">
        <v>529</v>
      </c>
      <c r="B186" s="444"/>
      <c r="C186" s="444"/>
      <c r="D186" s="445"/>
      <c r="E186" s="451"/>
      <c r="F186" s="451"/>
      <c r="G186" s="451">
        <v>50109</v>
      </c>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0</v>
      </c>
      <c r="F194" s="439"/>
      <c r="G194" s="439">
        <f>SUM(G184:G193)</f>
        <v>50109</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946</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Tehama</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7"/>
      <c r="C233" s="527"/>
      <c r="D233" s="528"/>
      <c r="E233" s="519" t="s">
        <v>938</v>
      </c>
      <c r="F233" s="520"/>
      <c r="G233" s="520"/>
      <c r="H233" s="520"/>
      <c r="I233" s="520"/>
      <c r="J233" s="521"/>
    </row>
    <row r="234" spans="1:10" ht="12.75" customHeight="1" x14ac:dyDescent="0.2">
      <c r="A234" s="497" t="s">
        <v>912</v>
      </c>
      <c r="B234" s="498"/>
      <c r="C234" s="498"/>
      <c r="D234" s="499"/>
      <c r="E234" s="522"/>
      <c r="F234" s="523"/>
      <c r="G234" s="523"/>
      <c r="H234" s="523"/>
      <c r="I234" s="523"/>
      <c r="J234" s="524"/>
    </row>
    <row r="235" spans="1:10" x14ac:dyDescent="0.2">
      <c r="A235" s="529" t="s">
        <v>913</v>
      </c>
      <c r="B235" s="530"/>
      <c r="C235" s="530"/>
      <c r="D235" s="531"/>
      <c r="E235" s="473" t="s">
        <v>476</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v>5500</v>
      </c>
      <c r="F239" s="451"/>
      <c r="G239" s="451"/>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5500</v>
      </c>
      <c r="F247" s="439"/>
      <c r="G247" s="439">
        <f>SUM(G237:G246)</f>
        <v>0</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943</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Tehama</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19" t="s">
        <v>939</v>
      </c>
      <c r="F291" s="520"/>
      <c r="G291" s="520"/>
      <c r="H291" s="520"/>
      <c r="I291" s="520"/>
      <c r="J291" s="521"/>
    </row>
    <row r="292" spans="1:10" x14ac:dyDescent="0.2">
      <c r="A292" s="497" t="s">
        <v>853</v>
      </c>
      <c r="B292" s="498"/>
      <c r="C292" s="498"/>
      <c r="D292" s="499"/>
      <c r="E292" s="522"/>
      <c r="F292" s="523"/>
      <c r="G292" s="523"/>
      <c r="H292" s="523"/>
      <c r="I292" s="523"/>
      <c r="J292" s="524"/>
    </row>
    <row r="293" spans="1:10" x14ac:dyDescent="0.2">
      <c r="A293" s="532" t="s">
        <v>808</v>
      </c>
      <c r="B293" s="533"/>
      <c r="C293" s="533"/>
      <c r="D293" s="534"/>
      <c r="E293" s="473" t="s">
        <v>497</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v>2500</v>
      </c>
      <c r="F296" s="434"/>
      <c r="G296" s="435"/>
      <c r="H296" s="435"/>
      <c r="I296" s="450"/>
      <c r="J296" s="450"/>
    </row>
    <row r="297" spans="1:10" x14ac:dyDescent="0.2">
      <c r="A297" s="443" t="s">
        <v>529</v>
      </c>
      <c r="B297" s="444"/>
      <c r="C297" s="444"/>
      <c r="D297" s="445"/>
      <c r="E297" s="451">
        <v>2500</v>
      </c>
      <c r="F297" s="451"/>
      <c r="G297" s="451"/>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5000</v>
      </c>
      <c r="F305" s="439"/>
      <c r="G305" s="439">
        <f>SUM(G295:G304)</f>
        <v>0</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944</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Tehama</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08" t="s">
        <v>940</v>
      </c>
      <c r="F349" s="509"/>
      <c r="G349" s="509"/>
      <c r="H349" s="509"/>
      <c r="I349" s="509"/>
      <c r="J349" s="510"/>
    </row>
    <row r="350" spans="1:10" x14ac:dyDescent="0.2">
      <c r="A350" s="497" t="s">
        <v>853</v>
      </c>
      <c r="B350" s="498"/>
      <c r="C350" s="498"/>
      <c r="D350" s="499"/>
      <c r="E350" s="511"/>
      <c r="F350" s="512"/>
      <c r="G350" s="512"/>
      <c r="H350" s="512"/>
      <c r="I350" s="512"/>
      <c r="J350" s="513"/>
    </row>
    <row r="351" spans="1:10" x14ac:dyDescent="0.2">
      <c r="A351" s="532" t="s">
        <v>808</v>
      </c>
      <c r="B351" s="533"/>
      <c r="C351" s="533"/>
      <c r="D351" s="534"/>
      <c r="E351" s="473" t="s">
        <v>468</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v>2500</v>
      </c>
      <c r="F355" s="451"/>
      <c r="G355" s="451">
        <v>2500</v>
      </c>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2500</v>
      </c>
      <c r="F363" s="439"/>
      <c r="G363" s="439">
        <f>SUM(G353:G362)</f>
        <v>2500</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945</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Tehama</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08" t="s">
        <v>241</v>
      </c>
      <c r="F407" s="509"/>
      <c r="G407" s="509"/>
      <c r="H407" s="509"/>
      <c r="I407" s="509"/>
      <c r="J407" s="510"/>
    </row>
    <row r="408" spans="1:10" x14ac:dyDescent="0.2">
      <c r="A408" s="497" t="s">
        <v>853</v>
      </c>
      <c r="B408" s="498"/>
      <c r="C408" s="498"/>
      <c r="D408" s="499"/>
      <c r="E408" s="511"/>
      <c r="F408" s="512"/>
      <c r="G408" s="512"/>
      <c r="H408" s="512"/>
      <c r="I408" s="512"/>
      <c r="J408" s="513"/>
    </row>
    <row r="409" spans="1:10" x14ac:dyDescent="0.2">
      <c r="A409" s="532" t="s">
        <v>808</v>
      </c>
      <c r="B409" s="533"/>
      <c r="C409" s="533"/>
      <c r="D409" s="534"/>
      <c r="E409" s="473" t="s">
        <v>509</v>
      </c>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c r="H412" s="435"/>
      <c r="I412" s="450"/>
      <c r="J412" s="450"/>
    </row>
    <row r="413" spans="1:10" x14ac:dyDescent="0.2">
      <c r="A413" s="443" t="s">
        <v>529</v>
      </c>
      <c r="B413" s="444"/>
      <c r="C413" s="444"/>
      <c r="D413" s="445"/>
      <c r="E413" s="451">
        <v>3063</v>
      </c>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3063</v>
      </c>
      <c r="F421" s="439"/>
      <c r="G421" s="439">
        <f>SUM(G411:G420)</f>
        <v>0</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t="s">
        <v>948</v>
      </c>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Tehama</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08" t="s">
        <v>942</v>
      </c>
      <c r="F465" s="509"/>
      <c r="G465" s="509"/>
      <c r="H465" s="509"/>
      <c r="I465" s="509"/>
      <c r="J465" s="510"/>
    </row>
    <row r="466" spans="1:10" x14ac:dyDescent="0.2">
      <c r="A466" s="497" t="s">
        <v>853</v>
      </c>
      <c r="B466" s="498"/>
      <c r="C466" s="498"/>
      <c r="D466" s="499"/>
      <c r="E466" s="511"/>
      <c r="F466" s="512"/>
      <c r="G466" s="512"/>
      <c r="H466" s="512"/>
      <c r="I466" s="512"/>
      <c r="J466" s="513"/>
    </row>
    <row r="467" spans="1:10" x14ac:dyDescent="0.2">
      <c r="A467" s="532" t="s">
        <v>808</v>
      </c>
      <c r="B467" s="533"/>
      <c r="C467" s="533"/>
      <c r="D467" s="534"/>
      <c r="E467" s="473" t="s">
        <v>470</v>
      </c>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v>5245</v>
      </c>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5245</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t="s">
        <v>947</v>
      </c>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Tehama</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08"/>
      <c r="F523" s="509"/>
      <c r="G523" s="509"/>
      <c r="H523" s="509"/>
      <c r="I523" s="509"/>
      <c r="J523" s="510"/>
    </row>
    <row r="524" spans="1:10" ht="12.75" customHeight="1" x14ac:dyDescent="0.2">
      <c r="A524" s="497" t="s">
        <v>853</v>
      </c>
      <c r="B524" s="498"/>
      <c r="C524" s="498"/>
      <c r="D524" s="499"/>
      <c r="E524" s="511"/>
      <c r="F524" s="512"/>
      <c r="G524" s="512"/>
      <c r="H524" s="512"/>
      <c r="I524" s="512"/>
      <c r="J524" s="513"/>
    </row>
    <row r="525" spans="1:10" x14ac:dyDescent="0.2">
      <c r="A525" s="532" t="s">
        <v>808</v>
      </c>
      <c r="B525" s="533"/>
      <c r="C525" s="533"/>
      <c r="D525" s="534"/>
      <c r="E525" s="473"/>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Tehama</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08"/>
      <c r="F581" s="509"/>
      <c r="G581" s="509"/>
      <c r="H581" s="509"/>
      <c r="I581" s="509"/>
      <c r="J581" s="510"/>
    </row>
    <row r="582" spans="1:10" ht="12.75" customHeight="1" x14ac:dyDescent="0.2">
      <c r="A582" s="497" t="s">
        <v>853</v>
      </c>
      <c r="B582" s="498"/>
      <c r="C582" s="498"/>
      <c r="D582" s="499"/>
      <c r="E582" s="511"/>
      <c r="F582" s="512"/>
      <c r="G582" s="512"/>
      <c r="H582" s="512"/>
      <c r="I582" s="512"/>
      <c r="J582" s="513"/>
    </row>
    <row r="583" spans="1:10" x14ac:dyDescent="0.2">
      <c r="A583" s="532" t="s">
        <v>808</v>
      </c>
      <c r="B583" s="533"/>
      <c r="C583" s="533"/>
      <c r="D583" s="534"/>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Tehama</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08"/>
      <c r="F639" s="509"/>
      <c r="G639" s="509"/>
      <c r="H639" s="509"/>
      <c r="I639" s="509"/>
      <c r="J639" s="510"/>
    </row>
    <row r="640" spans="1:10" x14ac:dyDescent="0.2">
      <c r="A640" s="497" t="s">
        <v>853</v>
      </c>
      <c r="B640" s="498"/>
      <c r="C640" s="498"/>
      <c r="D640" s="499"/>
      <c r="E640" s="511"/>
      <c r="F640" s="512"/>
      <c r="G640" s="512"/>
      <c r="H640" s="512"/>
      <c r="I640" s="512"/>
      <c r="J640" s="513"/>
    </row>
    <row r="641" spans="1:10" x14ac:dyDescent="0.2">
      <c r="A641" s="532" t="s">
        <v>808</v>
      </c>
      <c r="B641" s="533"/>
      <c r="C641" s="533"/>
      <c r="D641" s="534"/>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Tehama</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08"/>
      <c r="F697" s="509"/>
      <c r="G697" s="509"/>
      <c r="H697" s="509"/>
      <c r="I697" s="509"/>
      <c r="J697" s="510"/>
    </row>
    <row r="698" spans="1:10" x14ac:dyDescent="0.2">
      <c r="A698" s="497" t="s">
        <v>853</v>
      </c>
      <c r="B698" s="498"/>
      <c r="C698" s="498"/>
      <c r="D698" s="499"/>
      <c r="E698" s="511"/>
      <c r="F698" s="512"/>
      <c r="G698" s="512"/>
      <c r="H698" s="512"/>
      <c r="I698" s="512"/>
      <c r="J698" s="513"/>
    </row>
    <row r="699" spans="1:10" x14ac:dyDescent="0.2">
      <c r="A699" s="532" t="s">
        <v>808</v>
      </c>
      <c r="B699" s="533"/>
      <c r="C699" s="533"/>
      <c r="D699" s="534"/>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Tehama</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08"/>
      <c r="F755" s="509"/>
      <c r="G755" s="509"/>
      <c r="H755" s="509"/>
      <c r="I755" s="509"/>
      <c r="J755" s="510"/>
    </row>
    <row r="756" spans="1:10" x14ac:dyDescent="0.2">
      <c r="A756" s="497" t="s">
        <v>853</v>
      </c>
      <c r="B756" s="498"/>
      <c r="C756" s="498"/>
      <c r="D756" s="499"/>
      <c r="E756" s="511"/>
      <c r="F756" s="512"/>
      <c r="G756" s="512"/>
      <c r="H756" s="512"/>
      <c r="I756" s="512"/>
      <c r="J756" s="513"/>
    </row>
    <row r="757" spans="1:10" x14ac:dyDescent="0.2">
      <c r="A757" s="532" t="s">
        <v>808</v>
      </c>
      <c r="B757" s="533"/>
      <c r="C757" s="533"/>
      <c r="D757" s="534"/>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Tehama</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08"/>
      <c r="F813" s="509"/>
      <c r="G813" s="509"/>
      <c r="H813" s="509"/>
      <c r="I813" s="509"/>
      <c r="J813" s="510"/>
    </row>
    <row r="814" spans="1:10" x14ac:dyDescent="0.2">
      <c r="A814" s="497" t="s">
        <v>853</v>
      </c>
      <c r="B814" s="498"/>
      <c r="C814" s="498"/>
      <c r="D814" s="499"/>
      <c r="E814" s="511"/>
      <c r="F814" s="512"/>
      <c r="G814" s="512"/>
      <c r="H814" s="512"/>
      <c r="I814" s="512"/>
      <c r="J814" s="513"/>
    </row>
    <row r="815" spans="1:10" x14ac:dyDescent="0.2">
      <c r="A815" s="532" t="s">
        <v>808</v>
      </c>
      <c r="B815" s="533"/>
      <c r="C815" s="533"/>
      <c r="D815" s="534"/>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Tehama</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08"/>
      <c r="F871" s="509"/>
      <c r="G871" s="509"/>
      <c r="H871" s="509"/>
      <c r="I871" s="509"/>
      <c r="J871" s="510"/>
    </row>
    <row r="872" spans="1:10" x14ac:dyDescent="0.2">
      <c r="A872" s="497" t="s">
        <v>853</v>
      </c>
      <c r="B872" s="498"/>
      <c r="C872" s="498"/>
      <c r="D872" s="499"/>
      <c r="E872" s="511"/>
      <c r="F872" s="512"/>
      <c r="G872" s="512"/>
      <c r="H872" s="512"/>
      <c r="I872" s="512"/>
      <c r="J872" s="513"/>
    </row>
    <row r="873" spans="1:10" x14ac:dyDescent="0.2">
      <c r="A873" s="532" t="s">
        <v>808</v>
      </c>
      <c r="B873" s="533"/>
      <c r="C873" s="533"/>
      <c r="D873" s="534"/>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Tehama</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08"/>
      <c r="F929" s="509"/>
      <c r="G929" s="509"/>
      <c r="H929" s="509"/>
      <c r="I929" s="509"/>
      <c r="J929" s="510"/>
    </row>
    <row r="930" spans="1:10" x14ac:dyDescent="0.2">
      <c r="A930" s="497" t="s">
        <v>853</v>
      </c>
      <c r="B930" s="498"/>
      <c r="C930" s="498"/>
      <c r="D930" s="499"/>
      <c r="E930" s="511"/>
      <c r="F930" s="512"/>
      <c r="G930" s="512"/>
      <c r="H930" s="512"/>
      <c r="I930" s="512"/>
      <c r="J930" s="513"/>
    </row>
    <row r="931" spans="1:10" x14ac:dyDescent="0.2">
      <c r="A931" s="532" t="s">
        <v>808</v>
      </c>
      <c r="B931" s="533"/>
      <c r="C931" s="533"/>
      <c r="D931" s="534"/>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180:J181 E523:J524 E581:J582 E639:J640 E697:J698 E755:J756 E813:J814 E871:J872 E929:J930 E465:J466"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3" firstPageNumber="4" orientation="portrait" useFirstPageNumber="1" r:id="rId1"/>
  <headerFooter>
    <oddFooter>&amp;L&amp;F</oddFooter>
  </headerFooter>
  <rowBreaks count="8" manualBreakCount="8">
    <brk id="62" max="16383" man="1"/>
    <brk id="123" max="16383" man="1"/>
    <brk id="174" max="16383" man="1"/>
    <brk id="226" max="10" man="1"/>
    <brk id="285" max="16383" man="1"/>
    <brk id="402" max="16383" man="1"/>
    <brk id="460" max="16383" man="1"/>
    <brk id="518" max="16383" man="1"/>
  </rowBreaks>
  <ignoredErrors>
    <ignoredError sqref="E13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Tehama</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08"/>
      <c r="F4" s="509"/>
      <c r="G4" s="509"/>
      <c r="H4" s="509"/>
      <c r="I4" s="509"/>
      <c r="J4" s="510"/>
    </row>
    <row r="5" spans="1:10" x14ac:dyDescent="0.2">
      <c r="A5" s="497" t="s">
        <v>853</v>
      </c>
      <c r="B5" s="498"/>
      <c r="C5" s="498"/>
      <c r="D5" s="499"/>
      <c r="E5" s="511"/>
      <c r="F5" s="512"/>
      <c r="G5" s="512"/>
      <c r="H5" s="512"/>
      <c r="I5" s="512"/>
      <c r="J5" s="513"/>
    </row>
    <row r="6" spans="1:10" x14ac:dyDescent="0.2">
      <c r="A6" s="532" t="s">
        <v>808</v>
      </c>
      <c r="B6" s="533"/>
      <c r="C6" s="533"/>
      <c r="D6" s="534"/>
      <c r="E6" s="535"/>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Tehama</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08"/>
      <c r="F59" s="509"/>
      <c r="G59" s="509"/>
      <c r="H59" s="509"/>
      <c r="I59" s="509"/>
      <c r="J59" s="510"/>
    </row>
    <row r="60" spans="1:10" x14ac:dyDescent="0.2">
      <c r="A60" s="497" t="s">
        <v>853</v>
      </c>
      <c r="B60" s="498"/>
      <c r="C60" s="498"/>
      <c r="D60" s="499"/>
      <c r="E60" s="511"/>
      <c r="F60" s="512"/>
      <c r="G60" s="512"/>
      <c r="H60" s="512"/>
      <c r="I60" s="512"/>
      <c r="J60" s="513"/>
    </row>
    <row r="61" spans="1:10" x14ac:dyDescent="0.2">
      <c r="A61" s="532" t="s">
        <v>808</v>
      </c>
      <c r="B61" s="533"/>
      <c r="C61" s="533"/>
      <c r="D61" s="534"/>
      <c r="E61" s="535"/>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Tehama</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08"/>
      <c r="F115" s="509"/>
      <c r="G115" s="509"/>
      <c r="H115" s="509"/>
      <c r="I115" s="509"/>
      <c r="J115" s="510"/>
    </row>
    <row r="116" spans="1:10" x14ac:dyDescent="0.2">
      <c r="A116" s="497" t="s">
        <v>853</v>
      </c>
      <c r="B116" s="498"/>
      <c r="C116" s="498"/>
      <c r="D116" s="499"/>
      <c r="E116" s="511"/>
      <c r="F116" s="512"/>
      <c r="G116" s="512"/>
      <c r="H116" s="512"/>
      <c r="I116" s="512"/>
      <c r="J116" s="513"/>
    </row>
    <row r="117" spans="1:10" x14ac:dyDescent="0.2">
      <c r="A117" s="532" t="s">
        <v>808</v>
      </c>
      <c r="B117" s="533"/>
      <c r="C117" s="533"/>
      <c r="D117" s="534"/>
      <c r="E117" s="535"/>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Tehama</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08"/>
      <c r="F170" s="509"/>
      <c r="G170" s="509"/>
      <c r="H170" s="509"/>
      <c r="I170" s="509"/>
      <c r="J170" s="510"/>
    </row>
    <row r="171" spans="1:10" x14ac:dyDescent="0.2">
      <c r="A171" s="497" t="s">
        <v>853</v>
      </c>
      <c r="B171" s="498"/>
      <c r="C171" s="498"/>
      <c r="D171" s="499"/>
      <c r="E171" s="511"/>
      <c r="F171" s="512"/>
      <c r="G171" s="512"/>
      <c r="H171" s="512"/>
      <c r="I171" s="512"/>
      <c r="J171" s="513"/>
    </row>
    <row r="172" spans="1:10" x14ac:dyDescent="0.2">
      <c r="A172" s="532" t="s">
        <v>808</v>
      </c>
      <c r="B172" s="533"/>
      <c r="C172" s="533"/>
      <c r="D172" s="534"/>
      <c r="E172" s="535"/>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Tehama</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08"/>
      <c r="F225" s="509"/>
      <c r="G225" s="509"/>
      <c r="H225" s="509"/>
      <c r="I225" s="509"/>
      <c r="J225" s="510"/>
    </row>
    <row r="226" spans="1:10" x14ac:dyDescent="0.2">
      <c r="A226" s="497" t="s">
        <v>853</v>
      </c>
      <c r="B226" s="498"/>
      <c r="C226" s="498"/>
      <c r="D226" s="499"/>
      <c r="E226" s="511"/>
      <c r="F226" s="512"/>
      <c r="G226" s="512"/>
      <c r="H226" s="512"/>
      <c r="I226" s="512"/>
      <c r="J226" s="513"/>
    </row>
    <row r="227" spans="1:10" x14ac:dyDescent="0.2">
      <c r="A227" s="532" t="s">
        <v>808</v>
      </c>
      <c r="B227" s="533"/>
      <c r="C227" s="533"/>
      <c r="D227" s="534"/>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Tehama</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7"/>
      <c r="C280" s="527"/>
      <c r="D280" s="528"/>
      <c r="E280" s="508"/>
      <c r="F280" s="509"/>
      <c r="G280" s="509"/>
      <c r="H280" s="509"/>
      <c r="I280" s="509"/>
      <c r="J280" s="510"/>
    </row>
    <row r="281" spans="1:10" ht="13.15" customHeight="1" x14ac:dyDescent="0.2">
      <c r="A281" s="497" t="s">
        <v>853</v>
      </c>
      <c r="B281" s="498"/>
      <c r="C281" s="498"/>
      <c r="D281" s="499"/>
      <c r="E281" s="511"/>
      <c r="F281" s="512"/>
      <c r="G281" s="512"/>
      <c r="H281" s="512"/>
      <c r="I281" s="512"/>
      <c r="J281" s="513"/>
    </row>
    <row r="282" spans="1:10" x14ac:dyDescent="0.2">
      <c r="A282" s="529" t="s">
        <v>808</v>
      </c>
      <c r="B282" s="530"/>
      <c r="C282" s="530"/>
      <c r="D282" s="531"/>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Tehama</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7"/>
      <c r="C333" s="527"/>
      <c r="D333" s="528"/>
      <c r="E333" s="508"/>
      <c r="F333" s="509"/>
      <c r="G333" s="509"/>
      <c r="H333" s="509"/>
      <c r="I333" s="509"/>
      <c r="J333" s="510"/>
    </row>
    <row r="334" spans="1:10" ht="13.15" customHeight="1" x14ac:dyDescent="0.2">
      <c r="A334" s="497" t="s">
        <v>853</v>
      </c>
      <c r="B334" s="498"/>
      <c r="C334" s="498"/>
      <c r="D334" s="499"/>
      <c r="E334" s="511"/>
      <c r="F334" s="512"/>
      <c r="G334" s="512"/>
      <c r="H334" s="512"/>
      <c r="I334" s="512"/>
      <c r="J334" s="513"/>
    </row>
    <row r="335" spans="1:10" x14ac:dyDescent="0.2">
      <c r="A335" s="529" t="s">
        <v>808</v>
      </c>
      <c r="B335" s="530"/>
      <c r="C335" s="530"/>
      <c r="D335" s="531"/>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Tehama</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7"/>
      <c r="C387" s="527"/>
      <c r="D387" s="528"/>
      <c r="E387" s="508"/>
      <c r="F387" s="509"/>
      <c r="G387" s="509"/>
      <c r="H387" s="509"/>
      <c r="I387" s="509"/>
      <c r="J387" s="510"/>
    </row>
    <row r="388" spans="1:10" ht="13.15" customHeight="1" x14ac:dyDescent="0.2">
      <c r="A388" s="497" t="s">
        <v>853</v>
      </c>
      <c r="B388" s="498"/>
      <c r="C388" s="498"/>
      <c r="D388" s="499"/>
      <c r="E388" s="511"/>
      <c r="F388" s="512"/>
      <c r="G388" s="512"/>
      <c r="H388" s="512"/>
      <c r="I388" s="512"/>
      <c r="J388" s="513"/>
    </row>
    <row r="389" spans="1:10" x14ac:dyDescent="0.2">
      <c r="A389" s="529" t="s">
        <v>808</v>
      </c>
      <c r="B389" s="530"/>
      <c r="C389" s="530"/>
      <c r="D389" s="531"/>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Tehama</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7"/>
      <c r="C441" s="527"/>
      <c r="D441" s="528"/>
      <c r="E441" s="508"/>
      <c r="F441" s="509"/>
      <c r="G441" s="509"/>
      <c r="H441" s="509"/>
      <c r="I441" s="509"/>
      <c r="J441" s="510"/>
    </row>
    <row r="442" spans="1:10" ht="13.15" customHeight="1" x14ac:dyDescent="0.2">
      <c r="A442" s="497" t="s">
        <v>853</v>
      </c>
      <c r="B442" s="498"/>
      <c r="C442" s="498"/>
      <c r="D442" s="499"/>
      <c r="E442" s="511"/>
      <c r="F442" s="512"/>
      <c r="G442" s="512"/>
      <c r="H442" s="512"/>
      <c r="I442" s="512"/>
      <c r="J442" s="513"/>
    </row>
    <row r="443" spans="1:10" x14ac:dyDescent="0.2">
      <c r="A443" s="529" t="s">
        <v>808</v>
      </c>
      <c r="B443" s="530"/>
      <c r="C443" s="530"/>
      <c r="D443" s="531"/>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Tehama</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7"/>
      <c r="C495" s="527"/>
      <c r="D495" s="528"/>
      <c r="E495" s="508"/>
      <c r="F495" s="509"/>
      <c r="G495" s="509"/>
      <c r="H495" s="509"/>
      <c r="I495" s="509"/>
      <c r="J495" s="510"/>
    </row>
    <row r="496" spans="1:10" ht="13.15" customHeight="1" x14ac:dyDescent="0.2">
      <c r="A496" s="497" t="s">
        <v>853</v>
      </c>
      <c r="B496" s="498"/>
      <c r="C496" s="498"/>
      <c r="D496" s="499"/>
      <c r="E496" s="511"/>
      <c r="F496" s="512"/>
      <c r="G496" s="512"/>
      <c r="H496" s="512"/>
      <c r="I496" s="512"/>
      <c r="J496" s="513"/>
    </row>
    <row r="497" spans="1:10" x14ac:dyDescent="0.2">
      <c r="A497" s="529" t="s">
        <v>808</v>
      </c>
      <c r="B497" s="530"/>
      <c r="C497" s="530"/>
      <c r="D497" s="531"/>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Tehama</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7"/>
      <c r="C549" s="527"/>
      <c r="D549" s="528"/>
      <c r="E549" s="508"/>
      <c r="F549" s="509"/>
      <c r="G549" s="509"/>
      <c r="H549" s="509"/>
      <c r="I549" s="509"/>
      <c r="J549" s="510"/>
    </row>
    <row r="550" spans="1:10" ht="13.15" customHeight="1" x14ac:dyDescent="0.2">
      <c r="A550" s="497" t="s">
        <v>853</v>
      </c>
      <c r="B550" s="498"/>
      <c r="C550" s="498"/>
      <c r="D550" s="499"/>
      <c r="E550" s="511"/>
      <c r="F550" s="512"/>
      <c r="G550" s="512"/>
      <c r="H550" s="512"/>
      <c r="I550" s="512"/>
      <c r="J550" s="513"/>
    </row>
    <row r="551" spans="1:10" x14ac:dyDescent="0.2">
      <c r="A551" s="529" t="s">
        <v>808</v>
      </c>
      <c r="B551" s="530"/>
      <c r="C551" s="530"/>
      <c r="D551" s="531"/>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Tehama</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08"/>
      <c r="F603" s="509"/>
      <c r="G603" s="509"/>
      <c r="H603" s="509"/>
      <c r="I603" s="509"/>
      <c r="J603" s="510"/>
    </row>
    <row r="604" spans="1:10" x14ac:dyDescent="0.2">
      <c r="A604" s="497" t="s">
        <v>853</v>
      </c>
      <c r="B604" s="498"/>
      <c r="C604" s="498"/>
      <c r="D604" s="499"/>
      <c r="E604" s="511"/>
      <c r="F604" s="512"/>
      <c r="G604" s="512"/>
      <c r="H604" s="512"/>
      <c r="I604" s="512"/>
      <c r="J604" s="513"/>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Tehama</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08"/>
      <c r="F657" s="509"/>
      <c r="G657" s="509"/>
      <c r="H657" s="509"/>
      <c r="I657" s="509"/>
      <c r="J657" s="510"/>
    </row>
    <row r="658" spans="1:10" x14ac:dyDescent="0.2">
      <c r="A658" s="497" t="s">
        <v>853</v>
      </c>
      <c r="B658" s="498"/>
      <c r="C658" s="498"/>
      <c r="D658" s="499"/>
      <c r="E658" s="511"/>
      <c r="F658" s="512"/>
      <c r="G658" s="512"/>
      <c r="H658" s="512"/>
      <c r="I658" s="512"/>
      <c r="J658" s="513"/>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Tehama</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08"/>
      <c r="F711" s="509"/>
      <c r="G711" s="509"/>
      <c r="H711" s="509"/>
      <c r="I711" s="509"/>
      <c r="J711" s="510"/>
    </row>
    <row r="712" spans="1:10" x14ac:dyDescent="0.2">
      <c r="A712" s="497" t="s">
        <v>853</v>
      </c>
      <c r="B712" s="498"/>
      <c r="C712" s="498"/>
      <c r="D712" s="499"/>
      <c r="E712" s="511"/>
      <c r="F712" s="512"/>
      <c r="G712" s="512"/>
      <c r="H712" s="512"/>
      <c r="I712" s="512"/>
      <c r="J712" s="513"/>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Tehama</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08"/>
      <c r="F765" s="509"/>
      <c r="G765" s="509"/>
      <c r="H765" s="509"/>
      <c r="I765" s="509"/>
      <c r="J765" s="510"/>
    </row>
    <row r="766" spans="1:10" x14ac:dyDescent="0.2">
      <c r="A766" s="497" t="s">
        <v>853</v>
      </c>
      <c r="B766" s="498"/>
      <c r="C766" s="498"/>
      <c r="D766" s="499"/>
      <c r="E766" s="511"/>
      <c r="F766" s="512"/>
      <c r="G766" s="512"/>
      <c r="H766" s="512"/>
      <c r="I766" s="512"/>
      <c r="J766" s="513"/>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Tehama</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23</v>
      </c>
      <c r="E10" s="130"/>
      <c r="F10" s="39"/>
      <c r="G10" s="569" t="s">
        <v>847</v>
      </c>
      <c r="H10" s="569"/>
      <c r="I10" s="572"/>
      <c r="J10" s="174">
        <f>'REPORT 1'!$I$27</f>
        <v>23</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23</v>
      </c>
      <c r="E17" s="39"/>
      <c r="F17" s="39"/>
      <c r="G17" s="564" t="s">
        <v>847</v>
      </c>
      <c r="H17" s="564"/>
      <c r="I17" s="565"/>
      <c r="J17" s="173">
        <f>'REPORT 3'!$J$34</f>
        <v>23</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12</v>
      </c>
      <c r="E21" s="39"/>
      <c r="F21" s="39"/>
      <c r="G21" s="564" t="s">
        <v>847</v>
      </c>
      <c r="H21" s="564"/>
      <c r="I21" s="565"/>
      <c r="J21" s="173">
        <f>'REPORT 3'!$J$44</f>
        <v>23</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94</v>
      </c>
      <c r="G28" s="564" t="s">
        <v>847</v>
      </c>
      <c r="H28" s="564"/>
      <c r="I28" s="565"/>
      <c r="J28" s="175">
        <f>'ARREST REPORT'!$G$18</f>
        <v>94</v>
      </c>
    </row>
    <row r="31" spans="1:10" ht="15" x14ac:dyDescent="0.25">
      <c r="G31" s="566" t="s">
        <v>816</v>
      </c>
      <c r="H31" s="566"/>
      <c r="I31" s="567"/>
      <c r="J31" s="171" t="s">
        <v>827</v>
      </c>
    </row>
    <row r="32" spans="1:10" s="1" customFormat="1" ht="15" x14ac:dyDescent="0.25">
      <c r="G32" s="564" t="s">
        <v>847</v>
      </c>
      <c r="H32" s="564"/>
      <c r="I32" s="565"/>
      <c r="J32" s="175">
        <f>'ARREST REPORT'!$G$26</f>
        <v>94</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Tehama</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Tehama</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Tehama</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Tehama</v>
      </c>
    </row>
    <row r="2" spans="1:2" x14ac:dyDescent="0.2">
      <c r="A2" t="s">
        <v>541</v>
      </c>
      <c r="B2" s="25">
        <f>Reportdate</f>
        <v>44377</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Orepa Mamea</v>
      </c>
    </row>
    <row r="10" spans="1:2" x14ac:dyDescent="0.2">
      <c r="A10" t="s">
        <v>218</v>
      </c>
      <c r="B10" t="str">
        <f>primarytitle</f>
        <v>Program Analyst</v>
      </c>
    </row>
    <row r="11" spans="1:2" x14ac:dyDescent="0.2">
      <c r="A11" t="s">
        <v>217</v>
      </c>
      <c r="B11" t="str">
        <f>primphone</f>
        <v>530-527-4052| 3028</v>
      </c>
    </row>
    <row r="12" spans="1:2" x14ac:dyDescent="0.2">
      <c r="A12" t="s">
        <v>193</v>
      </c>
      <c r="B12" s="10" t="str">
        <f>preemail</f>
        <v>omamea@tcprobation.org</v>
      </c>
    </row>
    <row r="13" spans="1:2" x14ac:dyDescent="0.2">
      <c r="A13" t="s">
        <v>365</v>
      </c>
      <c r="B13" t="str">
        <f>seccontact</f>
        <v>Shelley Pluim</v>
      </c>
    </row>
    <row r="14" spans="1:2" x14ac:dyDescent="0.2">
      <c r="A14" t="s">
        <v>366</v>
      </c>
      <c r="B14" t="str">
        <f>seccontitle</f>
        <v>Deputy Chief Probation Officer</v>
      </c>
    </row>
    <row r="15" spans="1:2" x14ac:dyDescent="0.2">
      <c r="A15" t="s">
        <v>367</v>
      </c>
      <c r="B15" t="str">
        <f>secphone</f>
        <v>530-527-4052| 3064</v>
      </c>
    </row>
    <row r="16" spans="1:2" x14ac:dyDescent="0.2">
      <c r="A16" t="s">
        <v>368</v>
      </c>
      <c r="B16" t="str">
        <f>secemail</f>
        <v>spluim@tcprobation.org</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189640</v>
      </c>
    </row>
    <row r="24" spans="1:2" x14ac:dyDescent="0.2">
      <c r="A24" t="s">
        <v>548</v>
      </c>
      <c r="B24" s="11">
        <f>t1yobgserv</f>
        <v>32154</v>
      </c>
    </row>
    <row r="25" spans="1:2" x14ac:dyDescent="0.2">
      <c r="A25" t="s">
        <v>549</v>
      </c>
      <c r="B25" s="11">
        <f>t1yobgprof</f>
        <v>18937</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240731</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Tehama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Tehama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Tehama</v>
      </c>
      <c r="B2" s="25">
        <f>Reportdate</f>
        <v>44377</v>
      </c>
      <c r="C2" s="24" t="e">
        <f>Chief</f>
        <v>#REF!</v>
      </c>
      <c r="D2" t="e">
        <f>Chiefphone2</f>
        <v>#REF!</v>
      </c>
      <c r="E2" s="10" t="e">
        <f>Address</f>
        <v>#REF!</v>
      </c>
      <c r="F2" s="10" t="e">
        <f>City</f>
        <v>#REF!</v>
      </c>
      <c r="G2" s="9" t="e">
        <f>ZIP</f>
        <v>#REF!</v>
      </c>
      <c r="H2" s="10" t="e">
        <f>Chiefemail2</f>
        <v>#REF!</v>
      </c>
      <c r="I2" t="str">
        <f>primcontact</f>
        <v>Orepa Mamea</v>
      </c>
      <c r="J2" t="str">
        <f>primarytitle</f>
        <v>Program Analyst</v>
      </c>
      <c r="K2" t="str">
        <f>primphone</f>
        <v>530-527-4052| 3028</v>
      </c>
      <c r="L2" s="10" t="str">
        <f>preemail</f>
        <v>omamea@tcprobation.org</v>
      </c>
      <c r="M2" t="str">
        <f>seccontact</f>
        <v>Shelley Pluim</v>
      </c>
      <c r="N2" t="str">
        <f>seccontitle</f>
        <v>Deputy Chief Probation Officer</v>
      </c>
      <c r="O2" t="str">
        <f>secphone</f>
        <v>530-527-4052| 3064</v>
      </c>
      <c r="P2" t="str">
        <f>secemail</f>
        <v>spluim@tcprobation.org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189640</v>
      </c>
      <c r="X2" s="11">
        <f>t1yobgserv</f>
        <v>32154</v>
      </c>
      <c r="Y2" s="11">
        <f>t1yobgprof</f>
        <v>18937</v>
      </c>
      <c r="Z2" s="11">
        <f>t1yobgcbo</f>
        <v>0</v>
      </c>
      <c r="AA2" s="11">
        <f>t1yobgequip</f>
        <v>0</v>
      </c>
      <c r="AB2" s="11">
        <f>t1yobgadmin</f>
        <v>0</v>
      </c>
      <c r="AC2" s="11">
        <f>t1yobgothr1</f>
        <v>0</v>
      </c>
      <c r="AD2" s="11">
        <f>t1yobgothr2</f>
        <v>0</v>
      </c>
      <c r="AE2" s="11">
        <f>t1yobgothr3</f>
        <v>0</v>
      </c>
      <c r="AF2" s="11">
        <f>t1yobgtot</f>
        <v>240731</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Tehama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Tehama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Orepa Mamea</cp:lastModifiedBy>
  <cp:lastPrinted>2021-09-15T16:56:30Z</cp:lastPrinted>
  <dcterms:created xsi:type="dcterms:W3CDTF">2010-06-09T19:05:00Z</dcterms:created>
  <dcterms:modified xsi:type="dcterms:W3CDTF">2021-09-24T16:42:24Z</dcterms:modified>
</cp:coreProperties>
</file>