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county\prob\users\donyat\My Documents\JJCPA-YOBG Grants\FY 20-21 JJCPA-YOBG Plan &amp; Outcome Report\"/>
    </mc:Choice>
  </mc:AlternateContent>
  <xr:revisionPtr revIDLastSave="0" documentId="13_ncr:1_{53CED987-6C9A-427D-ADCE-959AB211EE23}" xr6:coauthVersionLast="45"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43" l="1"/>
  <c r="G18" i="43"/>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J28" i="38"/>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J32" i="38"/>
</calcChain>
</file>

<file path=xl/sharedStrings.xml><?xml version="1.0" encoding="utf-8"?>
<sst xmlns="http://schemas.openxmlformats.org/spreadsheetml/2006/main" count="2402" uniqueCount="956">
  <si>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</si>
  <si>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</si>
  <si>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</si>
  <si>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</si>
  <si>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</si>
  <si>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</si>
  <si>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</si>
  <si>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</si>
  <si>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</si>
  <si>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</si>
  <si>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</si>
  <si>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</si>
  <si>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</si>
  <si>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</si>
  <si>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</si>
  <si>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</si>
  <si>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</si>
  <si>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</si>
  <si>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</si>
  <si>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</si>
  <si>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</si>
  <si>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</si>
  <si>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</si>
  <si>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</si>
  <si>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</si>
  <si>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</si>
  <si>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</si>
  <si>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</si>
  <si>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</si>
  <si>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</si>
  <si>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</si>
  <si>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</si>
  <si>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</si>
  <si>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</si>
  <si>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</si>
  <si>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</si>
  <si>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</si>
  <si>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</si>
  <si>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</si>
  <si>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</si>
  <si>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</si>
  <si>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</si>
  <si>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</si>
  <si>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</si>
  <si>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</si>
  <si>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</si>
  <si>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</si>
  <si>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</si>
  <si>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</si>
  <si>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</si>
  <si>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</si>
  <si>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</si>
  <si>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</si>
  <si>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</si>
  <si>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</si>
  <si>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</si>
  <si>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</si>
  <si>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</si>
  <si>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</si>
  <si>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</si>
  <si>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</si>
  <si>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</si>
  <si>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</si>
  <si>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</si>
  <si>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</si>
  <si>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</si>
  <si>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</si>
  <si>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</si>
  <si>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</si>
  <si>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</si>
  <si>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</si>
  <si>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</si>
  <si>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</si>
  <si>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</si>
  <si>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</si>
  <si>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</si>
  <si>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</si>
  <si>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</si>
  <si>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</si>
  <si>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</si>
  <si>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</si>
  <si>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</si>
  <si>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</si>
  <si>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</si>
  <si>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</si>
  <si>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</si>
  <si>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</si>
  <si>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</si>
  <si>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</si>
  <si>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</si>
  <si>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</si>
  <si>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</si>
  <si>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</si>
  <si>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</si>
  <si>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</si>
  <si>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</si>
  <si>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</si>
  <si>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</si>
  <si>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</si>
  <si>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</si>
  <si>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</si>
  <si>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</si>
  <si>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</si>
  <si>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</si>
  <si>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</si>
  <si>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</si>
  <si>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</si>
  <si>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</si>
  <si>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</si>
  <si>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</si>
  <si>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</si>
  <si>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</si>
  <si>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</si>
  <si>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</si>
  <si>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</si>
  <si>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</si>
  <si>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</si>
  <si>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</si>
  <si>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</si>
  <si>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</si>
  <si>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</si>
  <si>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</si>
  <si>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</si>
  <si>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</si>
  <si>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</si>
  <si>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</si>
  <si>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</si>
  <si>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</si>
  <si>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</si>
  <si>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</si>
  <si>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</si>
  <si>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</si>
  <si>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</si>
  <si>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</si>
  <si>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</si>
  <si>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</si>
  <si>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</si>
  <si>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</si>
  <si>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</si>
  <si>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</si>
  <si>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</si>
  <si>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</si>
  <si>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</si>
  <si>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</si>
  <si>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</si>
  <si>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</si>
  <si>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</si>
  <si>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</si>
  <si>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</si>
  <si>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</si>
  <si>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</si>
  <si>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</si>
  <si>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</si>
  <si>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</si>
  <si>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</si>
  <si>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</si>
  <si>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</si>
  <si>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</si>
  <si>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</si>
  <si>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</si>
  <si>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</si>
  <si>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</si>
  <si>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</si>
  <si>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</si>
  <si>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</si>
  <si>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</si>
  <si>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</si>
  <si>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</si>
  <si>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</si>
  <si>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</si>
  <si>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</si>
  <si>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</si>
  <si>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</si>
  <si>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</si>
  <si>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</si>
  <si>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</si>
  <si>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</si>
  <si>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</si>
  <si>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</si>
  <si>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</si>
  <si>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</si>
  <si>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</si>
  <si>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</si>
  <si>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</si>
  <si>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</si>
  <si>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</si>
  <si>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</si>
  <si>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</si>
  <si>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</si>
  <si>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</si>
  <si>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</si>
  <si>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</si>
  <si>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</si>
  <si>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</si>
  <si>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</si>
  <si>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</si>
  <si>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</si>
  <si>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</si>
  <si>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</si>
  <si>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</si>
  <si>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</si>
  <si>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</si>
  <si>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</si>
  <si>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</si>
  <si>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</si>
  <si>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</si>
  <si>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</si>
  <si>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</si>
  <si>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</si>
  <si>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</si>
  <si>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</si>
  <si>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</si>
  <si>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</si>
  <si>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</si>
  <si>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</si>
  <si>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</si>
  <si>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</si>
  <si>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</si>
  <si>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</si>
  <si>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</si>
  <si>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</si>
  <si>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</si>
  <si>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</si>
  <si>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</si>
  <si>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</si>
  <si>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</si>
  <si>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</si>
  <si>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</si>
  <si>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</si>
  <si>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</si>
  <si>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</si>
  <si>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</si>
  <si>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</si>
  <si>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</si>
  <si>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</si>
  <si>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</si>
  <si>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</si>
  <si>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</si>
  <si>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</si>
  <si>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</si>
  <si>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</si>
  <si>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</si>
  <si>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</si>
  <si>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</si>
  <si>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</si>
  <si>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</si>
  <si>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</si>
  <si>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</si>
  <si>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</si>
  <si>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</si>
  <si>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</si>
  <si>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</si>
  <si>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</si>
  <si>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</si>
  <si>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</si>
  <si>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</si>
  <si>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</si>
  <si>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</si>
  <si>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</si>
  <si>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</si>
  <si>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</si>
  <si>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</si>
  <si>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</si>
  <si>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</si>
  <si>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</si>
  <si>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</si>
  <si>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</si>
  <si>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</si>
  <si>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</si>
  <si>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</si>
  <si>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</si>
  <si>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</si>
  <si>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</si>
  <si>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</si>
  <si>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</si>
  <si>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</si>
  <si>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</si>
  <si>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</si>
  <si>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</si>
  <si>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</si>
  <si>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</si>
  <si>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</si>
  <si>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</si>
  <si>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</si>
  <si>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</si>
  <si>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</si>
  <si>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</si>
  <si>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</si>
  <si>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</si>
  <si>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</si>
  <si>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</si>
  <si>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</si>
  <si>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</si>
  <si>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</si>
  <si>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</si>
  <si>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</si>
  <si>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</si>
  <si>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</si>
  <si>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</si>
  <si>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</si>
  <si>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</si>
  <si>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</si>
  <si>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</si>
  <si>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</si>
  <si>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</si>
  <si>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</si>
  <si>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</si>
  <si>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</si>
  <si>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</si>
  <si>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</si>
  <si>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</si>
  <si>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</si>
  <si>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</si>
  <si>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</si>
  <si>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</si>
  <si>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</si>
  <si>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</si>
  <si>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</si>
  <si>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</si>
  <si>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</si>
  <si>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</si>
  <si>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</si>
  <si>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</si>
  <si>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</si>
  <si>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</si>
  <si>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</si>
  <si>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</si>
  <si>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</si>
  <si>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</si>
  <si>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</si>
  <si>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</si>
  <si>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</si>
  <si>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</si>
  <si>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</si>
  <si>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</si>
  <si>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</si>
  <si>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</si>
  <si>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</si>
  <si>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</si>
  <si>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</si>
  <si>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</si>
  <si>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</si>
  <si>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</si>
  <si>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</si>
  <si>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</si>
  <si>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</si>
  <si>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</si>
  <si>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</si>
  <si>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</si>
  <si>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</si>
  <si>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</si>
  <si>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</si>
  <si>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</si>
  <si>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</si>
  <si>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</si>
  <si>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</si>
  <si>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</si>
  <si>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</si>
  <si>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</si>
  <si>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</si>
  <si>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</si>
  <si>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</si>
  <si>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</si>
  <si>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</si>
  <si>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</si>
  <si>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</si>
  <si>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</si>
  <si>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</si>
  <si>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</si>
  <si>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</si>
  <si>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</si>
  <si>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</si>
  <si>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</si>
  <si>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</si>
  <si>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</si>
  <si>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</si>
  <si>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</si>
  <si>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</si>
  <si>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</si>
  <si>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</si>
  <si>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</si>
  <si>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</si>
  <si>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</si>
  <si>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</si>
  <si>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</si>
  <si>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</si>
  <si>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</si>
  <si>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</si>
  <si>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</si>
  <si>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</si>
  <si>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</si>
  <si>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</si>
  <si>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</si>
  <si>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</si>
  <si>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</si>
  <si>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</si>
  <si>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</si>
  <si>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</si>
  <si>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</si>
  <si>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</si>
  <si>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</si>
  <si>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</si>
  <si>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</si>
  <si>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</si>
  <si>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</si>
  <si>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</si>
  <si>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</si>
  <si>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</si>
  <si>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</si>
  <si>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</si>
  <si>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</si>
  <si>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</si>
  <si>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</si>
  <si>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</si>
  <si>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</si>
  <si>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</si>
  <si>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</si>
  <si>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</si>
  <si>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</si>
  <si>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</si>
  <si>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</si>
  <si>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</si>
  <si>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</si>
  <si>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</si>
  <si>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</si>
  <si>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</si>
  <si>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</si>
  <si>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</si>
  <si>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</si>
  <si>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</si>
  <si>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</si>
  <si>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</si>
  <si>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</si>
  <si>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</si>
  <si>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</si>
  <si>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</si>
  <si>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</si>
  <si>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</si>
  <si>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</si>
  <si>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</si>
  <si>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</si>
  <si>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</si>
  <si>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</si>
  <si>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</si>
  <si>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</si>
  <si>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</si>
  <si>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</si>
  <si>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</si>
  <si>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</si>
  <si>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</si>
  <si>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</si>
  <si>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</si>
  <si>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</si>
  <si>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</si>
  <si>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</si>
  <si>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</si>
  <si>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</si>
  <si>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</si>
  <si>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</si>
  <si>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</si>
  <si>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</si>
  <si>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</si>
  <si>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</si>
  <si>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</si>
  <si>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</si>
  <si>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</si>
  <si>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</si>
  <si>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</si>
  <si>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</si>
  <si>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</si>
  <si>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</si>
  <si>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</si>
  <si>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</si>
  <si>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</si>
  <si>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</si>
  <si>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</si>
  <si>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</si>
  <si>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</si>
  <si>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</si>
  <si>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</si>
  <si>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</si>
  <si>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</si>
  <si>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</si>
  <si>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</si>
  <si>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</si>
  <si>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</si>
  <si>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</si>
  <si>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</si>
  <si>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</si>
  <si>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</si>
  <si>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</si>
  <si>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</si>
  <si>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</si>
  <si>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</si>
  <si>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</si>
  <si>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</si>
  <si>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</si>
  <si>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</si>
  <si>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</si>
  <si>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</si>
  <si>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</si>
  <si>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</si>
  <si>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</si>
  <si>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</si>
  <si>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</si>
  <si>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</si>
  <si>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</si>
  <si>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</si>
  <si>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</si>
  <si>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</si>
  <si>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</si>
  <si>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</si>
  <si>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</si>
  <si>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</si>
  <si>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</si>
  <si>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</si>
  <si>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</si>
  <si>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</si>
  <si>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</si>
  <si>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</si>
  <si>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</si>
  <si>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</si>
  <si>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</si>
  <si>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</si>
  <si>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</si>
  <si>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</si>
  <si>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</si>
  <si>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</si>
  <si>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</si>
  <si>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</si>
  <si>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</si>
  <si>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</si>
  <si>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</si>
  <si>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</si>
  <si>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</si>
  <si>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</si>
  <si>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</si>
  <si>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</si>
  <si>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</si>
  <si>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</si>
  <si>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</si>
  <si>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</si>
  <si>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</si>
  <si>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</si>
  <si>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</si>
  <si>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</si>
  <si>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</si>
  <si>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</si>
  <si>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</si>
  <si>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</si>
  <si>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</si>
  <si>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</si>
  <si>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</si>
  <si>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</si>
  <si>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</si>
  <si>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</si>
  <si>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</si>
  <si>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</si>
  <si>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</si>
  <si>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</si>
  <si>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</si>
  <si>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</si>
  <si>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</si>
  <si>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</si>
  <si>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</si>
  <si>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</si>
  <si>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</si>
  <si>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</si>
  <si>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</si>
  <si>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</si>
  <si>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</si>
  <si>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</si>
  <si>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</si>
  <si>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</si>
  <si>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</si>
  <si>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</si>
  <si>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</si>
  <si>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</si>
  <si>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</si>
  <si>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</si>
  <si>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</si>
  <si>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</si>
  <si>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</si>
  <si>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</si>
  <si>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</si>
  <si>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</si>
  <si>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</si>
  <si>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</si>
  <si>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</si>
  <si>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</si>
  <si>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</si>
  <si>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</si>
  <si>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</si>
  <si>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</si>
  <si>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</si>
  <si>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</si>
  <si>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</si>
  <si>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</si>
  <si>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</si>
  <si>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</si>
  <si>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</si>
  <si>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</si>
  <si>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</si>
  <si>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</si>
  <si>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</si>
  <si>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</si>
  <si>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</si>
  <si>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</si>
  <si>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</si>
  <si>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</si>
  <si>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</si>
  <si>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</si>
  <si>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</si>
  <si>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</si>
  <si>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</si>
  <si>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</si>
  <si>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</si>
  <si>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</si>
  <si>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</si>
  <si>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</si>
  <si>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</si>
  <si>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</si>
  <si>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</si>
  <si>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</si>
  <si>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</si>
  <si>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</si>
  <si>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</si>
  <si>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</si>
  <si>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</si>
  <si>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</si>
  <si>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</si>
  <si>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</si>
  <si>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</si>
  <si>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</si>
  <si>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</si>
  <si>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</si>
  <si>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</si>
  <si>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</si>
  <si>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</si>
  <si>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</si>
  <si>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</si>
  <si>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</si>
  <si>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</si>
  <si>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</si>
  <si>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</si>
  <si>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</si>
  <si>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</si>
  <si>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</si>
  <si>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</si>
  <si>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</si>
  <si>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</si>
  <si>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</si>
  <si>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</si>
  <si>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</si>
  <si>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</si>
  <si>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</si>
  <si>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</si>
  <si>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</si>
  <si>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</si>
  <si>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</si>
  <si>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</si>
  <si>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</si>
  <si>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</si>
  <si>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</si>
  <si>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</si>
  <si>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</si>
  <si>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</si>
  <si>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</si>
  <si>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</si>
  <si>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</si>
  <si>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</si>
  <si>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</si>
  <si>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</si>
  <si>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</si>
  <si>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</si>
  <si>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</si>
  <si>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</si>
  <si>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</si>
  <si>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</si>
  <si>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</si>
  <si>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</si>
  <si>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</si>
  <si>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</si>
  <si>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</si>
  <si>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</si>
  <si>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</si>
  <si>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</si>
  <si>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</si>
  <si>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</si>
  <si>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</si>
  <si>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</si>
  <si>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</si>
  <si>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</si>
  <si>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</si>
  <si>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</si>
  <si>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</si>
  <si>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</si>
  <si>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</si>
  <si>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</si>
  <si>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</si>
  <si>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</si>
  <si>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</si>
  <si>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</si>
  <si>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</si>
  <si>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</si>
  <si>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</si>
  <si>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</si>
  <si>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</si>
  <si>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</si>
  <si>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</si>
  <si>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</si>
  <si>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</si>
  <si>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</si>
  <si>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</si>
  <si>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</si>
  <si>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</si>
  <si>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</si>
  <si>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</si>
  <si>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</si>
  <si>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</si>
  <si>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</si>
  <si>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</si>
  <si>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</si>
  <si>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</si>
  <si>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</si>
  <si>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</si>
  <si>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</si>
  <si>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</si>
  <si>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</si>
  <si>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</si>
  <si>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</si>
  <si>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</si>
  <si>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</si>
  <si>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</si>
  <si>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</si>
  <si>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</si>
  <si>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</si>
  <si>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</si>
  <si>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</si>
  <si>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</si>
  <si>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</si>
  <si>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</si>
  <si>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</si>
  <si>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</si>
  <si>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</si>
  <si>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</si>
  <si>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</si>
  <si>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</si>
  <si>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</si>
  <si>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</si>
  <si>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</si>
  <si>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</si>
  <si>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</si>
  <si>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</si>
  <si>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</si>
  <si>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</si>
  <si>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</si>
  <si>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</si>
  <si>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</si>
  <si>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</si>
  <si>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</si>
  <si>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</si>
  <si>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</si>
  <si>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</si>
  <si>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</si>
  <si>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</si>
  <si>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</si>
  <si>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</si>
  <si>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</si>
  <si>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</si>
  <si>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</si>
  <si>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</si>
  <si>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</si>
  <si>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</si>
  <si>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</si>
  <si>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</si>
  <si>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</si>
  <si>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</si>
  <si>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</si>
  <si>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</si>
  <si>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</si>
  <si>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</si>
  <si>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</si>
  <si>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</si>
  <si>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</si>
  <si>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</si>
  <si>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</si>
  <si>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</si>
  <si>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</si>
  <si>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</si>
  <si>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</si>
  <si>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</si>
  <si>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</si>
  <si>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</si>
  <si>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</si>
  <si>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</si>
  <si>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</si>
  <si>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</si>
  <si>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</si>
  <si>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</si>
  <si>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</si>
  <si>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</si>
  <si>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</si>
  <si>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</si>
  <si>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</si>
  <si>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</si>
  <si>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</si>
  <si>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</si>
  <si>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</si>
  <si>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</si>
  <si>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</si>
  <si>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</si>
  <si>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</si>
  <si>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</si>
  <si>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</si>
  <si>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</si>
  <si>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</si>
  <si>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</si>
  <si>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</si>
  <si>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</si>
  <si>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</si>
  <si>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</si>
  <si>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</si>
  <si>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</si>
  <si>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</si>
  <si>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</si>
  <si>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</si>
  <si>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</si>
  <si>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</si>
  <si>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</si>
  <si>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</si>
  <si>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</si>
  <si>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</si>
  <si>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</si>
  <si>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</si>
  <si>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</si>
  <si>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</si>
  <si>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</si>
  <si>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</si>
  <si>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</si>
  <si>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</si>
  <si>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</si>
  <si>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</si>
  <si>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</si>
  <si>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</si>
  <si>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</si>
  <si>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</si>
  <si>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</si>
  <si>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</si>
  <si>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</si>
  <si>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</si>
  <si>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</si>
  <si>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</si>
  <si>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</si>
  <si>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</si>
  <si>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</si>
  <si>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</si>
  <si>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</si>
  <si>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</si>
  <si>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</si>
  <si>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</si>
  <si>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</si>
  <si>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</si>
  <si>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</si>
  <si>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</si>
  <si>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</si>
  <si>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</si>
  <si>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</si>
  <si>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</si>
  <si>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</si>
  <si>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</si>
  <si>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</si>
  <si>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</si>
  <si>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</si>
  <si>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</si>
  <si>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</si>
  <si>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</si>
  <si>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</si>
  <si>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</si>
  <si>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</si>
  <si>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</si>
  <si>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</si>
  <si>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</si>
  <si>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</si>
  <si>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</si>
  <si>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</si>
  <si>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</si>
  <si>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</si>
  <si>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</si>
  <si>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</si>
  <si>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</si>
  <si>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</si>
  <si>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</si>
  <si>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</si>
  <si>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</si>
  <si>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</si>
  <si>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</si>
  <si>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</si>
  <si>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</si>
  <si>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</si>
  <si>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</si>
  <si>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</si>
  <si>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</si>
  <si>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</si>
  <si>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</si>
  <si>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</si>
  <si>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</si>
  <si>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</si>
  <si>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</si>
  <si>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</si>
  <si>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</si>
  <si>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</si>
  <si>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</si>
  <si>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</si>
  <si>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</si>
  <si>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</si>
  <si>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</si>
  <si>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</si>
  <si>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</si>
  <si>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</si>
  <si>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</si>
  <si>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</si>
  <si>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</si>
  <si>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</si>
  <si>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</si>
  <si>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</si>
  <si>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</si>
  <si>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</si>
  <si>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</si>
  <si>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Donya L. Thompson</t>
  </si>
  <si>
    <t>Deputy Chief Probation Officer</t>
  </si>
  <si>
    <t>530-822-4371</t>
  </si>
  <si>
    <t>donyat@co.sutter.ca.us</t>
  </si>
  <si>
    <t>Laura Granados</t>
  </si>
  <si>
    <t>Admin and Finance Manager</t>
  </si>
  <si>
    <t>530-822-7320</t>
  </si>
  <si>
    <t>lgranados@co.sutter.ca.us</t>
  </si>
  <si>
    <t>Although Sutter County Probation did not have a formal diversion program (as defined by JCPSS) in 2020, the majority of referrals are handled within the department, technically Reprimanded &amp; Released; however, it is rare a case is closed out without addressing the needs of the youth and their family through referral to an internal program, another county agency, or a community-based program.  The term Diversion has many definitions, and Sutter County's method of diverting youth did not meet the JCPSS/DOJ definition of diversion in 2020.  The data reported for tables labeled Gender and Race/Ethnic Group are for total Dispositions (Closed/Transferred/Informal Probation (654WIC)/Diversion/Petitions Filed.)</t>
  </si>
  <si>
    <t>Sutter County's JCPSS data reports 4 Technical Violations; however, it was learned in this process that department Support Staff enters this information into the JCPSS system as a "Referral" or as "Court," which is later interpreted by DOJ as a Technical Violation (for 2020 internal data indicates there were ZERO Violation of Probation Referrals - referrals with only a technical violation as the allegation).</t>
  </si>
  <si>
    <t>Stepping Stones Aftercare</t>
  </si>
  <si>
    <t>Cognitive Behavioral Therapy for Substance Abusing Adolescents (CBT)</t>
  </si>
  <si>
    <t>The Parent Project</t>
  </si>
  <si>
    <t>Probation Mentoring Program</t>
  </si>
  <si>
    <t>Risk/Needs Assessment</t>
  </si>
  <si>
    <t xml:space="preserve">Sutter County Probation utilizes the Positive Achievement Change Tool (PACT):  A web based risk assessment tool which has been used by the Probation Department since 2008.  The PACT is utilized to determine a youth's risk to reoffend, as well as determine the Criminogenic Needs, and risk and protective factors.  Probation officers utilize the information to determine level of supervision, as well as in determining treatment needs/goals and case planning.  Every youth referred to Probation by law enforcement is assessed with the PACT pre-screen to determine risk to reoffend.  If a youth is referred to Court and/or will be under some type of supervision, a PACT full-screen will be completed to guide the focus of case-planning with the youth and their family.  
The tool also provides the Detention Risk Assessment Instrument, to aid in determining whether a youth needs to remain in detention while pending charges.  
YOBG funds assist in funding the licensing for use of the assessment tool.  
Youth under supervision are reassessed at minimum every six months; however, this usually happens more often due to changes in youth and family circumstances.  </t>
  </si>
  <si>
    <t>Gang Resistance and Education Training (GREAT)</t>
  </si>
  <si>
    <t>Transitional Aged Youth Supervision</t>
  </si>
  <si>
    <t>The TAY Supervision program is a pilot program we began in the Fall of 2019.  Two DPOs supervise approximately 40 Transitional-Aged Youth between the ages of 18 and 24.  The TAY offenders, all of whom are under a grant of Adult Formal Probation, are supervised within the Juvenile Services Division under the spirit of juvenile supervision, to include the understanding of adolescent brain development.  The TAY offenders are first considered for juvenile services and programs, and when needed, may be considered to receive youth behavioral health services versus adult behavioral health services as needed.  The Sutter County Court has agreed to hear the TAY offenders at the beginning of the Juvenile Delinquency Court calendar to maintain a more Juvenile Court-like approach.  Thus far, although COVID did disrupt services for several months, the feedback from those TAY offenders being supervised on the caseloads has been positive.  Several advised they are feeling more supported and not getting "lost" in the system.  It is hopeful that as the pilot continues, the outcomes will show less violations/prison commitments/an overall reduction in recidivism, and thus more success for this population.</t>
  </si>
  <si>
    <t>The Sutter County Probation Mentoring Program utilizes the Elements of Effective Practice for Mentoring with guidance through technical assistance from the Office of Juvenile Justice and Delinquency Prevention, which partners with The National Mentoring Resource Center.  The program matches youth and mentors who would agree to meet weekly for six months’ time.  Connecting youth to natural resources in the community is key in reducing recidivism and the hope is that the mentoring program will show positive outcomes in this area.  Initially, the program is being offered to youth with current or past probation involvement; it is hoped, the mentor population will increase enough to be able to open the service up for community referrals at some point.  The program began mid-FY 18-19 and since that time 18 community members submitted interest in becoming mentors, 6 of which made it through the extensive background process and were approved.  Mentors are continually matched with youth, as youth move out of the program. Backgrounds on other candidates for mentor are ongoing.  YOBG funds may be used to support this program.
Unfortunately, due to COVID-19, the mentor program was stalled for several months.  We are now beginning to touch base with mentors once again to help them identify creative ways to "meet" with their mentee, e.g., virtually, by text, by phone, mail, etc.  Currently all 6 mentors are matched with mentees.</t>
  </si>
  <si>
    <t>Gang Resistance Education And Training (G.R.E.A.T.) is an evidence-based and effective gang and violence prevention program built around school-based, law enforcement officer-instructed classroom curricula. The Program is intended as an immunization against delinquency, youth violence, and gang membership for children in the years immediately before the prime ages for introduction into gangs and delinquent behavior.
We currently have 7 probation officers facilitating the GREAT curriculum, along with one Yuba City Police Officer, for a total of 8 facilitators for the Yuba City Unified and Sutter County School Districts.  During FY 2020-2021 we were unable to serve any schools, as the schools were offering distance learning and limited hybrid in-person attendance. However, we were able to train an additional officer in GREAT facilitation.</t>
  </si>
  <si>
    <t>Although Open Justice reports only 89 arrests, our internal data reports165 referrals for 2020.  The 165 referrals include all cites and arrests for felonies, misdemeanors, infractions, and internal violations of probation that were sent to the probation department by law enforcement for the 2020 year.</t>
  </si>
  <si>
    <t xml:space="preserve">Sutter County Probation continues to see an overall reduction in arrests, petitions filed, and youth under all types of supervision.  We had an average of 38 youth per month under some type of supervision (informal, formal, wardship, Deferred Entry of Judgment) in 2020.  The number of referrals from law enforcement has also steadily decreased since 2008.  In 2020 we received 165 referrals from law enforcement, reduced from 199 in 2019, a decrease of 17.09%.  There are many reasons for the decrease, law changes, changes in philosophies, new research on adolescent brain development, trauma-informed practices, and with 2020, COVID-19.  Sutter County was shut down for approximatley three months and in-person school was unavailable for many more months.  Further, Sutter County Probation adopted Evidence Based Practices (EBP) early, in 2008, and with a thoroughness and fidelity that created momentum for long-lasting change.  We continue to adapt new legal mandates and changes in the juvenile justice system strategically to provide the best service possible to youth, families, and the community as a whole.  
We assess for Risk and Needs, utilize risk-based supervision and a Sanction/Incentive Matrix for graduated sanctions, as well as Intensive Case Management/Supervision for High Risk/High Needs youth and families.  Sutter County Probation also provides EBP programs, including Cognitive Behavioral Therapy for Substance Abusing Adolescents (CBT), The Change Companies Forward Thinking Journaling, Seeking Safety, Gang Resistance Education and Training (GREAT), Mentoring, and Matrix Intensive Outpatient Treatment for People With Stimulant Use Disorders.  We also provide The Parent Project program, a promising practice used throughout the nation.  All Sutter County Probation programming continues to be available to the community, not just probation involved youth and families, free of charge, due to JJCPA/YOBG funding.  Referrals for programming are received from local schools, law enforcement, the Tri-County Juvenile Rehabilitation Facility, the Maxine Singer Youth Guidance Center, other county agencies, self-referral, and neighboring probation departments.  Sutter County Probation sets a high expectation for quality case management and case planning.  Probation Officers continually receive booster trainings on case planning, including meeting with the supervisor regulary to discuss case management and case planning in each and every case on their caseload.  Internal programming and psychological assessment for mental health and sex offending youth have assisted in reducing the number of youth in out-of-home placement over the past several years.  Currently, Sutter County Probation has zero youth in placement, and is co-supervising several dependent youth on a lower level of probation (non-wardship) with positive feedback from youth that they feel their probation officer is an advocate and someone they can rely on and trust.  We began implementing Child Family Team (CFT) meetings in 2019 for any youth in need, to address issues before they rise to the level of Court involvement and/or out-of-home placement.  Further, we start Family Finding efforts at the youth's first probation meeting, regardless of whether Probation believes the case will be closed at intake.  The idea behind early Family Finding and CFTs is to divert them from the juvenile justice system through development of creative, collaborative, and relevant case plans, as well as cultivate respite care for youth and their families, to further reduce the risk of Court involvement and out-of-home care for youth.  Because JJCPA/YOBG funding allows us to house probation officers in several of our local schools (two high schools, one middle school, and one continuation school), probation officers are able to divert students who would normally be referred to probation by addressing matters immediately on school campus, providing direct service/programming to students, referral to services, and case management, which has resulted in less students being cited at school for school fights, etc.
Sutter County Probation continues to educate our stakeholders on our committment to providing the least restrictive placements for youth involved in the juvenile justice system.  These efforts include collaborative relationships with our local schools, child welfare partners, behavioral health system, District Attorney's Office, Defense Attorneys, and Court.  </t>
  </si>
  <si>
    <t>Officers facilitated 3 Parent Project classes in FY20-21, in both English and Spanish, each of which is 10 to 16 weeks.  Facilitators provide activity-based instruction and step-by-step plans to help parents learn how to manage "strong willed" adolescent behavior problems at home.  Parents also attend support groups where they receive emotional and practical support from facilitators and other parents and practice implementing newly acquired skills and techniques (e.g., addressing problem behaviors, managing conflict, building positive self-concepts in their children).
YOBG funds were used to pay for Parent Project Training, Parent Project workbooks, group materials, refreshments and incentives for parents.
This program provides a hands-on opportunity for officers to work with parents of probationers and at-risk youth to provide the tools necessary to resolve at risk behavior within the home.
The program is best practice, but not yet evidence-based.  Research is on-going, but not yet published.  However, officers will divide the parents in groups for the program based on their child's risk to re-offend.  As there are no breaks during the sessions, parents in separate groups do not have the opportunity to co-mingle.
In FY20-21, there were 51 referrals to the English class and 15 referrals for the Spanish class.  23 parents participated in the English class (3 classes held - 1 still in session).  12 parents are currently participating in Spanish class.   The program was interrupted due to the COVID-19 Pandemic.  The department transitioned to virtual parent project classes to accommodate for the COVID restrictions, which has not been ideal, but has allowed for continuation of the program.</t>
  </si>
  <si>
    <t xml:space="preserve">Probation officers are assigned offenders who attend local schools, including Yuba City High School, River Valley High School, Gray Avenue Middle School, and Feather River Academy.  Probation officers also provide services to identified at-risk students not on probation.  Two additional Probation Officers focus on addressing barriers and needs for students to attend school regularly.  Because of the reduced caseload size, intensive supervision, guidance and oversight is provided by these officers.  Many youth receiving intensive services have experienced past school failure, are gang offenders, or are at risk of gang involvement.  Officers may facilitate groups or coordinate athletic and extracurricular activities for both offenders and at-risk students.  Officers also provide truancy services and participate in Student Attendance Review Teams (SARTs) and the Student Attendance Review Board (SARB) to provide service recommendations and referral brokerage to students and families.  Officers regularly collaborate with community agencies to provide support for youth and families.  All youth on some type of probation receive assessments and collaborative case plans, using SMART (Specific, Measurable, Attainable, Realistic, Timely) interventions, Sanctions/Incentives, and EBP programming.
Portions of salary and benefits for Deputy Probation Officers, with a small amount set aside to assist with needs of youth and to pay for any added services over the year are covered in this area.  Without YOBG funds, caseload ratios would not be possible at the current level to deliver evidence-based practices.  Title IV-E, Yuba City Unified School District, Sutter County Superintendent of Schools, and Juvenile Probation Funding (JPF) revenue are used to offset the remaining portions of the officers’ salaries/benefits. 
The school-based officers also use The Change Companies curriculum with probation and at-risk students (77 youth were referred and 58 were served in this capacity for FY20-21).  COVID-19 and schools providing education via distance learning reduced referral numbers considerably.  The school-based officers also assist with the multi-disciplinary Threat Assessment Protocol, a Protocol developed in partnership with the county school administrators, Sutter-Yuba Behavioral Health, Probation, and local law enforcement.  It is utilized when a student makes a threat against another student, school staff, or the school as a whole.  The school-based officers ensure all parties work collaboratively to assess whether the threat is credible, and that the youth receives a Psychiatric Emergency Services assessment.  Reduced caseloads for officers on and off campus also allow the officers to concentrate their efforts and to provide additional support services to students, and preventative programs (e.g. Gang Resistance Education and Training - GREAT), which would not be possible when caseloads are less targeted or specialized.  The Principles of Effective Intervention are used in assessing, case planning, and case management of offenders. </t>
  </si>
  <si>
    <t xml:space="preserve">This multi-tiered program incorporates a graduated scale of supervision and family based service interventions to Wards and their families.  The juveniles are initially committed to the Maxine Singer Youth Guidance Center (MSYGC) for up to one year, as depending upon their progress in the program, the juvenile has the potential to complete the program sooner than a year.  The Wards dispositioned to MSYGC have typically failed to engage in probation services out of custody and benefit from a structured environment with supportive services and  clear incentivized guidelines.  The MSYGC program consists of four phases, the juvenile obtaining more incentives as they work through the phases.  Acceptance into the MSYGC program begins with a multi-disciplinary assessment to determine the needs of the juvenile and his/her family, and to determine the appropriateness for entrance into the program.  Phase four of the program includes a home furlough period with the juvenile returning to the program during the day.  The Stepping Stones Aftercare Program is implemented during Phase II of the MSYGC program to create a solid re-entry plan between the juvenile, their family, and the community.  The MSYGC program also holds regular Child Family Team meetings and Multi-Disciplinary Team meetings for every youth.  Intensive supervision and support of the juvenile and his/her family continues from the date of commitment to and including six months after release from the MSYGC program.  The caseload is maintained by one Deputy Probation Officer, funded by JJCPA, who supervises no more than 15 juveniles at a time.  Services for these juveniles are family-centered and include detention-based as well as intensive community based treatment, supervision, drug treatment, education, recreation, life skills building, and other capacity building activities.  The Stepping Stones Aftercare program benefits from the team approach of MSYGC staff, the Stepping Stones Aftercare officer, and by families and the juvenile joining together to develop a collaborative case plan.  This approach is an expansion of the multidisciplinary, family-centered approach Sutter County has been working under since 1998.  There is success in using this approach in early intervention cases, and we have found similar success through the Aftercare program with juveniles already entrenched in the justice system.  This program has been in effect in Sutter County since 2002; however, it has also been previously funded by the Youthful Offender Block Grant.  Collaborative partners involved in the MSYGC program and The Stepping Stones program include the Counties of Yuba, Colusa and Sutter, as the MSYGC is a regional facility.  Yuba County maintains the MSYGC facility.  Sutter County Probation Officers and/or Intervention Counselors provide Forward Thinking Journaling (Responsible Behavior), intensive supervision, and quality case planning.  Sutter-Yuba Behavioral Health and Wellpath provide counseling, medication, and family support services.  Yuba County Office of Education and Sutter County One Stop provide education and employment services to eligible juveniles.  YOBG funding may also used to provide incentives items to MSYGC and Aftercare youth.  In 2020, there were 9 Sutter County youth confined in the MSYGC program.  In FY 20-21, 8 youth participated in the Stepping Stones Aftercare Program; 2 completed successfully, three reoffended within 90 days of being in the program, and 3 are still in the program.  </t>
  </si>
  <si>
    <t>The program, Cognitive Behavioral Therapy for Substance Abusing Adolescents, is 12 to 16 weeks in length, with the CBT Facilitator and the juvenile meeting weekly for 45 minutes to 1 hour on an individual basis.  Three of the sessions can be family sessions, if the juvenile agrees to said sessions.  There are four Core Modules and 11 Skills Modules.  Each session consists of a Check In/Review of Skills and At-Home Practice; Teaching Skills;  and Practice, Practice, Practice.  The program utilizes Motivational Interviewing for engagement and change processes, role-playing, and modeling.  The program also incorporates chemical testing to hold juveniles accountable throughout the program.  Sutter County Probation utilizes one Intervention Counselor and one Probation Officer to provide CBT services.  The program is modeled after the Cannabis Youth Treatment-Adolescent Community Reinforcement Approach.
The 15 sessions cover the following modules:  1. Motivation/Engagement; 2. Goal Setting; 3. Functional Analysis; 4. Coping with Cravings; 5. Communication Skills; 6. Anger Awareness/Anger Management; 7. Negative Affect Regulation; 8. Problem Solving; 9. Substance Refusal Skills; 10.  Social Support; 11.  Job-Seeking/Education; 12.  Coping with a Slip; 13.  Seemingly Irrelevant Decisions; 14.  HIV Risk Prevention; 15.  Termination; 16.  1, 2, 3 Family Sessions
Referrals for the program come from several sources, some of which are:  probation officers, school staff, other county agencies, and self-referrals.  JJCPA supports the staffing of the two facilitators, partial salary of the Deputy Chief for clinical supervision, and funds supplies for the program and incentives for contingency management.  
There were 43 referrals to the program in FY 20-21 (numbers were considerably lower due to the COVID-19 Pandemic) and 10 youth participated in the program.  27 youth were referred to other more appropriate programs, better serving the needs of the youth.  6 youth and/or their parents refused the service.  3 youth completed successfully; and the remaining 4 youth participated in some sessions (but did not complete the program).  Unfortunately, due to the COVID Pandemic there were several months of interrupted counseling/referrals, which resulted in loss of engagement with many youths.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</si>
</sst>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granados@co.sutter.ca.us" TargetMode="External"/><Relationship Id="rId1" Type="http://schemas.openxmlformats.org/officeDocument/2006/relationships/hyperlink" Target="mailto:donyat@co.sutter.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9" activePane="bottomLeft" state="frozen"/>
      <selection pane="bottomLeft" activeCell="N27" sqref="N27:R2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453</v>
      </c>
      <c r="B24" s="266"/>
      <c r="C24" s="266"/>
      <c r="D24" s="266"/>
      <c r="E24" s="267"/>
      <c r="F24" s="268">
        <v>44452</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B66FB354-B7FA-47D8-938D-50802E417C64}"/>
    <hyperlink ref="D34" r:id="rId2" xr:uid="{7977A5EE-F68C-430D-9374-A6177568DDBC}"/>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Sutter</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2</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65</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123</v>
      </c>
      <c r="J14" s="291"/>
      <c r="K14" s="97"/>
      <c r="L14" s="97"/>
      <c r="M14" s="97"/>
      <c r="N14" s="97"/>
      <c r="O14" s="98"/>
    </row>
    <row r="15" spans="1:24" ht="14.25" x14ac:dyDescent="0.2">
      <c r="A15" s="91"/>
      <c r="B15" s="45"/>
      <c r="C15" s="128"/>
      <c r="D15" s="128"/>
      <c r="E15" s="296" t="s">
        <v>815</v>
      </c>
      <c r="F15" s="296"/>
      <c r="G15" s="296"/>
      <c r="H15" s="296"/>
      <c r="I15" s="288">
        <v>54</v>
      </c>
      <c r="J15" s="289"/>
      <c r="K15" s="97"/>
      <c r="L15" s="97"/>
      <c r="M15" s="97"/>
      <c r="N15" s="97"/>
      <c r="O15" s="98"/>
    </row>
    <row r="16" spans="1:24" ht="15" x14ac:dyDescent="0.25">
      <c r="A16" s="102"/>
      <c r="B16" s="45"/>
      <c r="C16" s="128"/>
      <c r="D16" s="128"/>
      <c r="E16" s="298" t="s">
        <v>827</v>
      </c>
      <c r="F16" s="298"/>
      <c r="G16" s="298"/>
      <c r="H16" s="298"/>
      <c r="I16" s="292">
        <f>SUM(I14:J15)</f>
        <v>177</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63</v>
      </c>
      <c r="J20" s="291"/>
      <c r="K20" s="97"/>
      <c r="L20" s="97"/>
      <c r="M20" s="97"/>
      <c r="N20" s="97"/>
      <c r="O20" s="98"/>
    </row>
    <row r="21" spans="1:24" ht="14.25" x14ac:dyDescent="0.2">
      <c r="A21" s="102"/>
      <c r="B21" s="128"/>
      <c r="C21" s="128"/>
      <c r="D21" s="128"/>
      <c r="E21" s="296" t="s">
        <v>818</v>
      </c>
      <c r="F21" s="296"/>
      <c r="G21" s="296"/>
      <c r="H21" s="296"/>
      <c r="I21" s="309">
        <v>75</v>
      </c>
      <c r="J21" s="310"/>
      <c r="K21" s="97"/>
      <c r="L21" s="97"/>
      <c r="M21" s="97"/>
      <c r="N21" s="97"/>
      <c r="O21" s="98"/>
    </row>
    <row r="22" spans="1:24" ht="14.25" x14ac:dyDescent="0.2">
      <c r="A22" s="102"/>
      <c r="B22" s="128"/>
      <c r="C22" s="128"/>
      <c r="D22" s="128"/>
      <c r="E22" s="297" t="s">
        <v>819</v>
      </c>
      <c r="F22" s="297"/>
      <c r="G22" s="297"/>
      <c r="H22" s="297"/>
      <c r="I22" s="290">
        <v>26</v>
      </c>
      <c r="J22" s="291"/>
      <c r="K22" s="97"/>
      <c r="L22" s="97"/>
      <c r="M22" s="97"/>
      <c r="N22" s="97"/>
      <c r="O22" s="98"/>
    </row>
    <row r="23" spans="1:24" ht="14.25" x14ac:dyDescent="0.2">
      <c r="A23" s="102"/>
      <c r="B23" s="128"/>
      <c r="C23" s="128"/>
      <c r="D23" s="128"/>
      <c r="E23" s="296" t="s">
        <v>820</v>
      </c>
      <c r="F23" s="296"/>
      <c r="G23" s="296"/>
      <c r="H23" s="296"/>
      <c r="I23" s="288">
        <v>7</v>
      </c>
      <c r="J23" s="289"/>
      <c r="K23" s="97"/>
      <c r="L23" s="97"/>
      <c r="M23" s="97"/>
      <c r="N23" s="97"/>
      <c r="O23" s="98"/>
    </row>
    <row r="24" spans="1:24" ht="14.25" x14ac:dyDescent="0.2">
      <c r="A24" s="102"/>
      <c r="B24" s="128"/>
      <c r="C24" s="128"/>
      <c r="D24" s="128"/>
      <c r="E24" s="297" t="s">
        <v>821</v>
      </c>
      <c r="F24" s="297"/>
      <c r="G24" s="297"/>
      <c r="H24" s="297"/>
      <c r="I24" s="290">
        <v>0</v>
      </c>
      <c r="J24" s="291"/>
      <c r="K24" s="97"/>
      <c r="L24" s="97"/>
      <c r="M24" s="97"/>
      <c r="N24" s="97"/>
      <c r="O24" s="98"/>
    </row>
    <row r="25" spans="1:24" ht="14.25" x14ac:dyDescent="0.2">
      <c r="A25" s="102"/>
      <c r="B25" s="128"/>
      <c r="C25" s="128"/>
      <c r="D25" s="128"/>
      <c r="E25" s="296" t="s">
        <v>822</v>
      </c>
      <c r="F25" s="296"/>
      <c r="G25" s="296"/>
      <c r="H25" s="296"/>
      <c r="I25" s="288">
        <v>0</v>
      </c>
      <c r="J25" s="289"/>
      <c r="K25" s="97"/>
      <c r="L25" s="97"/>
      <c r="M25" s="97"/>
      <c r="N25" s="97"/>
      <c r="O25" s="98"/>
    </row>
    <row r="26" spans="1:24" ht="14.25" x14ac:dyDescent="0.2">
      <c r="A26" s="102"/>
      <c r="B26" s="128"/>
      <c r="C26" s="128"/>
      <c r="D26" s="128"/>
      <c r="E26" s="297" t="s">
        <v>823</v>
      </c>
      <c r="F26" s="297"/>
      <c r="G26" s="297"/>
      <c r="H26" s="297"/>
      <c r="I26" s="290">
        <v>6</v>
      </c>
      <c r="J26" s="291"/>
      <c r="K26" s="97"/>
      <c r="L26" s="97"/>
      <c r="M26" s="97"/>
      <c r="N26" s="97"/>
      <c r="O26" s="98"/>
    </row>
    <row r="27" spans="1:24" ht="15" x14ac:dyDescent="0.25">
      <c r="A27" s="102"/>
      <c r="B27" s="128"/>
      <c r="C27" s="128"/>
      <c r="D27" s="128"/>
      <c r="E27" s="298" t="s">
        <v>827</v>
      </c>
      <c r="F27" s="298"/>
      <c r="G27" s="298"/>
      <c r="H27" s="298"/>
      <c r="I27" s="292">
        <f>SUM(I20:J26)</f>
        <v>177</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t="s">
        <v>937</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S53" sqref="S53"/>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Sutter</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54</v>
      </c>
      <c r="K7" s="360"/>
      <c r="L7" s="45"/>
      <c r="M7" s="45"/>
      <c r="N7" s="45"/>
      <c r="O7" s="92"/>
    </row>
    <row r="8" spans="1:37" ht="14.1" customHeight="1" x14ac:dyDescent="0.2">
      <c r="A8" s="91"/>
      <c r="B8" s="128"/>
      <c r="C8" s="128"/>
      <c r="D8" s="353" t="s">
        <v>890</v>
      </c>
      <c r="E8" s="354"/>
      <c r="F8" s="354"/>
      <c r="G8" s="354"/>
      <c r="H8" s="354"/>
      <c r="I8" s="355"/>
      <c r="J8" s="361">
        <v>11</v>
      </c>
      <c r="K8" s="362"/>
      <c r="L8" s="125"/>
      <c r="M8" s="125"/>
      <c r="N8" s="125"/>
      <c r="O8" s="126"/>
      <c r="P8" s="214"/>
    </row>
    <row r="9" spans="1:37" ht="14.1" customHeight="1" x14ac:dyDescent="0.2">
      <c r="A9" s="91"/>
      <c r="B9" s="128"/>
      <c r="C9" s="128"/>
      <c r="D9" s="356" t="s">
        <v>827</v>
      </c>
      <c r="E9" s="357"/>
      <c r="F9" s="357"/>
      <c r="G9" s="357"/>
      <c r="H9" s="357"/>
      <c r="I9" s="358"/>
      <c r="J9" s="363">
        <f>SUM(I7:J8)</f>
        <v>65</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1</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10</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31</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14</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19</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v>1</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11</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v>0</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v>0</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0</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v>0</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31</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4</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49</v>
      </c>
      <c r="K32" s="372"/>
      <c r="L32" s="125"/>
      <c r="M32" s="125"/>
      <c r="N32" s="125"/>
      <c r="O32" s="126"/>
      <c r="P32" s="214"/>
    </row>
    <row r="33" spans="1:37" ht="14.1" customHeight="1" x14ac:dyDescent="0.2">
      <c r="A33" s="91"/>
      <c r="B33" s="45"/>
      <c r="C33" s="45"/>
      <c r="D33" s="329" t="s">
        <v>815</v>
      </c>
      <c r="E33" s="330"/>
      <c r="F33" s="330"/>
      <c r="G33" s="330"/>
      <c r="H33" s="330"/>
      <c r="I33" s="370"/>
      <c r="J33" s="335">
        <v>16</v>
      </c>
      <c r="K33" s="336"/>
      <c r="L33" s="125"/>
      <c r="M33" s="125"/>
      <c r="N33" s="125"/>
      <c r="O33" s="126"/>
      <c r="P33" s="214"/>
    </row>
    <row r="34" spans="1:37" ht="14.1" customHeight="1" x14ac:dyDescent="0.2">
      <c r="A34" s="91"/>
      <c r="B34" s="45"/>
      <c r="C34" s="45"/>
      <c r="D34" s="340" t="s">
        <v>827</v>
      </c>
      <c r="E34" s="340"/>
      <c r="F34" s="340"/>
      <c r="G34" s="340"/>
      <c r="H34" s="340"/>
      <c r="I34" s="340"/>
      <c r="J34" s="337">
        <f>SUM(J32:K33)</f>
        <v>65</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25</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v>24</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v>11</v>
      </c>
      <c r="K39" s="291"/>
      <c r="L39" s="125"/>
      <c r="M39" s="125"/>
      <c r="N39" s="125"/>
      <c r="O39" s="126"/>
      <c r="P39" s="214"/>
    </row>
    <row r="40" spans="1:37" ht="14.1" customHeight="1" x14ac:dyDescent="0.2">
      <c r="A40" s="91"/>
      <c r="B40" s="136"/>
      <c r="C40" s="128"/>
      <c r="D40" s="333" t="s">
        <v>820</v>
      </c>
      <c r="E40" s="334"/>
      <c r="F40" s="334"/>
      <c r="G40" s="334"/>
      <c r="H40" s="334"/>
      <c r="I40" s="334"/>
      <c r="J40" s="288">
        <v>2</v>
      </c>
      <c r="K40" s="289"/>
      <c r="L40" s="125"/>
      <c r="M40" s="125"/>
      <c r="N40" s="125"/>
      <c r="O40" s="126"/>
      <c r="P40" s="214"/>
    </row>
    <row r="41" spans="1:37" ht="14.1" customHeight="1" x14ac:dyDescent="0.2">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
      <c r="A42" s="102"/>
      <c r="B42" s="136"/>
      <c r="C42" s="128"/>
      <c r="D42" s="329" t="s">
        <v>822</v>
      </c>
      <c r="E42" s="330"/>
      <c r="F42" s="330"/>
      <c r="G42" s="330"/>
      <c r="H42" s="330"/>
      <c r="I42" s="330"/>
      <c r="J42" s="288">
        <v>0</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v>3</v>
      </c>
      <c r="K43" s="291"/>
      <c r="L43" s="125"/>
      <c r="M43" s="125"/>
      <c r="N43" s="125"/>
      <c r="O43" s="126"/>
      <c r="P43" s="214"/>
    </row>
    <row r="44" spans="1:37" ht="14.1" customHeight="1" x14ac:dyDescent="0.2">
      <c r="A44" s="91"/>
      <c r="B44" s="128"/>
      <c r="C44" s="128"/>
      <c r="D44" s="327" t="s">
        <v>827</v>
      </c>
      <c r="E44" s="328"/>
      <c r="F44" s="328"/>
      <c r="G44" s="328"/>
      <c r="H44" s="328"/>
      <c r="I44" s="328"/>
      <c r="J44" s="292">
        <f>SUM(J37:K43)</f>
        <v>65</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t="s">
        <v>938</v>
      </c>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Sutter</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23</v>
      </c>
      <c r="H9" s="388"/>
      <c r="I9" s="183"/>
    </row>
    <row r="10" spans="1:21" ht="15" x14ac:dyDescent="0.2">
      <c r="A10" s="165"/>
      <c r="B10" s="206"/>
      <c r="C10" s="399" t="s">
        <v>872</v>
      </c>
      <c r="D10" s="399"/>
      <c r="E10" s="399"/>
      <c r="F10" s="399"/>
      <c r="G10" s="397">
        <v>60</v>
      </c>
      <c r="H10" s="397"/>
      <c r="I10" s="183"/>
    </row>
    <row r="11" spans="1:21" ht="15" x14ac:dyDescent="0.2">
      <c r="A11" s="165"/>
      <c r="B11" s="206"/>
      <c r="C11" s="398" t="s">
        <v>873</v>
      </c>
      <c r="D11" s="398"/>
      <c r="E11" s="398"/>
      <c r="F11" s="398"/>
      <c r="G11" s="388">
        <v>6</v>
      </c>
      <c r="H11" s="388"/>
      <c r="I11" s="183"/>
    </row>
    <row r="12" spans="1:21" ht="15" x14ac:dyDescent="0.25">
      <c r="A12" s="165"/>
      <c r="B12" s="177"/>
      <c r="C12" s="298" t="s">
        <v>827</v>
      </c>
      <c r="D12" s="298"/>
      <c r="E12" s="298"/>
      <c r="F12" s="298"/>
      <c r="G12" s="394">
        <f>SUM(G9:H11)</f>
        <v>89</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v>64</v>
      </c>
      <c r="H16" s="388"/>
      <c r="I16" s="98"/>
    </row>
    <row r="17" spans="1:9" ht="14.25" x14ac:dyDescent="0.2">
      <c r="A17" s="102"/>
      <c r="B17" s="128"/>
      <c r="C17" s="296" t="s">
        <v>815</v>
      </c>
      <c r="D17" s="296"/>
      <c r="E17" s="296"/>
      <c r="F17" s="296"/>
      <c r="G17" s="397">
        <v>25</v>
      </c>
      <c r="H17" s="397"/>
      <c r="I17" s="98"/>
    </row>
    <row r="18" spans="1:9" ht="15" x14ac:dyDescent="0.25">
      <c r="A18" s="102"/>
      <c r="B18" s="128"/>
      <c r="C18" s="298" t="s">
        <v>827</v>
      </c>
      <c r="D18" s="298"/>
      <c r="E18" s="298"/>
      <c r="F18" s="298"/>
      <c r="G18" s="408">
        <f>SUM(G16:H17)</f>
        <v>89</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v>17</v>
      </c>
      <c r="H22" s="388"/>
      <c r="I22" s="98"/>
    </row>
    <row r="23" spans="1:9" ht="14.25" x14ac:dyDescent="0.2">
      <c r="A23" s="102"/>
      <c r="B23" s="128"/>
      <c r="C23" s="296" t="s">
        <v>818</v>
      </c>
      <c r="D23" s="296"/>
      <c r="E23" s="296"/>
      <c r="F23" s="296"/>
      <c r="G23" s="409">
        <v>38</v>
      </c>
      <c r="H23" s="409"/>
      <c r="I23" s="98"/>
    </row>
    <row r="24" spans="1:9" ht="14.25" x14ac:dyDescent="0.2">
      <c r="A24" s="102"/>
      <c r="B24" s="128"/>
      <c r="C24" s="297" t="s">
        <v>817</v>
      </c>
      <c r="D24" s="297"/>
      <c r="E24" s="297"/>
      <c r="F24" s="297"/>
      <c r="G24" s="388">
        <v>32</v>
      </c>
      <c r="H24" s="388"/>
      <c r="I24" s="98"/>
    </row>
    <row r="25" spans="1:9" ht="14.25" x14ac:dyDescent="0.2">
      <c r="A25" s="102"/>
      <c r="B25" s="128"/>
      <c r="C25" s="311" t="s">
        <v>512</v>
      </c>
      <c r="D25" s="311"/>
      <c r="E25" s="311"/>
      <c r="F25" s="311"/>
      <c r="G25" s="397">
        <v>2</v>
      </c>
      <c r="H25" s="397"/>
      <c r="I25" s="98"/>
    </row>
    <row r="26" spans="1:9" ht="15" x14ac:dyDescent="0.25">
      <c r="A26" s="102"/>
      <c r="B26" s="128"/>
      <c r="C26" s="298" t="s">
        <v>827</v>
      </c>
      <c r="D26" s="298"/>
      <c r="E26" s="298"/>
      <c r="F26" s="298"/>
      <c r="G26" s="408">
        <f>SUM(G22:H25)</f>
        <v>89</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t="s">
        <v>950</v>
      </c>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19"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Sutter</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951</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141" zoomScaleNormal="100" workbookViewId="0">
      <selection activeCell="I303" sqref="I303:J303"/>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Sutter</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Sutter</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Sutter</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939</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t="s">
        <v>470</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v>55613</v>
      </c>
      <c r="F132" s="451"/>
      <c r="G132" s="451"/>
      <c r="H132" s="451"/>
      <c r="I132" s="452"/>
      <c r="J132" s="452"/>
    </row>
    <row r="133" spans="1:16" x14ac:dyDescent="0.2">
      <c r="A133" s="505" t="s">
        <v>528</v>
      </c>
      <c r="B133" s="505"/>
      <c r="C133" s="505"/>
      <c r="D133" s="505"/>
      <c r="E133" s="434">
        <v>1546</v>
      </c>
      <c r="F133" s="434"/>
      <c r="G133" s="435"/>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v>286</v>
      </c>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57445</v>
      </c>
      <c r="F142" s="439"/>
      <c r="G142" s="439">
        <f>SUM(G132:G141)</f>
        <v>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954</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Sutter</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940</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536</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v>247814</v>
      </c>
      <c r="F184" s="451"/>
      <c r="G184" s="451"/>
      <c r="H184" s="451"/>
      <c r="I184" s="452"/>
      <c r="J184" s="452"/>
    </row>
    <row r="185" spans="1:20" x14ac:dyDescent="0.2">
      <c r="A185" s="447" t="s">
        <v>528</v>
      </c>
      <c r="B185" s="448"/>
      <c r="C185" s="448"/>
      <c r="D185" s="449"/>
      <c r="E185" s="434">
        <v>6870</v>
      </c>
      <c r="F185" s="434"/>
      <c r="G185" s="435"/>
      <c r="H185" s="435"/>
      <c r="I185" s="450"/>
      <c r="J185" s="450"/>
    </row>
    <row r="186" spans="1:20" x14ac:dyDescent="0.2">
      <c r="A186" s="443" t="s">
        <v>529</v>
      </c>
      <c r="B186" s="444"/>
      <c r="C186" s="444"/>
      <c r="D186" s="445"/>
      <c r="E186" s="451"/>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v>1273</v>
      </c>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255957</v>
      </c>
      <c r="F194" s="439"/>
      <c r="G194" s="439">
        <f>SUM(G184:G193)</f>
        <v>0</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955</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Sutter</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941</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t="s">
        <v>497</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v>1661</v>
      </c>
      <c r="H238" s="435"/>
      <c r="I238" s="450"/>
      <c r="J238" s="450"/>
    </row>
    <row r="239" spans="1:10" x14ac:dyDescent="0.2">
      <c r="A239" s="443" t="s">
        <v>529</v>
      </c>
      <c r="B239" s="444"/>
      <c r="C239" s="444"/>
      <c r="D239" s="445"/>
      <c r="E239" s="451"/>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v>8</v>
      </c>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0</v>
      </c>
      <c r="F247" s="439"/>
      <c r="G247" s="439">
        <f>SUM(G237:G246)</f>
        <v>1669</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952</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Sutter</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489</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t="s">
        <v>489</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v>142645</v>
      </c>
      <c r="H295" s="451"/>
      <c r="I295" s="452">
        <v>453532</v>
      </c>
      <c r="J295" s="452"/>
    </row>
    <row r="296" spans="1:10" x14ac:dyDescent="0.2">
      <c r="A296" s="447" t="s">
        <v>528</v>
      </c>
      <c r="B296" s="448"/>
      <c r="C296" s="448"/>
      <c r="D296" s="449"/>
      <c r="E296" s="434"/>
      <c r="F296" s="434"/>
      <c r="G296" s="435">
        <v>19925</v>
      </c>
      <c r="H296" s="435"/>
      <c r="I296" s="450">
        <v>34367</v>
      </c>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v>813</v>
      </c>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163383</v>
      </c>
      <c r="H305" s="439"/>
      <c r="I305" s="439">
        <f>SUM(I295:I304)</f>
        <v>487899</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953</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Sutter</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t="s">
        <v>942</v>
      </c>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t="s">
        <v>495</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v>6061</v>
      </c>
      <c r="J353" s="452"/>
    </row>
    <row r="354" spans="1:10" x14ac:dyDescent="0.2">
      <c r="A354" s="447" t="s">
        <v>528</v>
      </c>
      <c r="B354" s="448"/>
      <c r="C354" s="448"/>
      <c r="D354" s="449"/>
      <c r="E354" s="434"/>
      <c r="F354" s="434"/>
      <c r="G354" s="435"/>
      <c r="H354" s="435"/>
      <c r="I354" s="450">
        <v>19750</v>
      </c>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0</v>
      </c>
      <c r="H363" s="439"/>
      <c r="I363" s="439">
        <f>SUM(I353:I362)</f>
        <v>25811</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948</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Sutter</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t="s">
        <v>943</v>
      </c>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t="s">
        <v>502</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v>8553</v>
      </c>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v>43</v>
      </c>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8596</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944</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Sutter</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t="s">
        <v>945</v>
      </c>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t="s">
        <v>485</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v>2182</v>
      </c>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v>11</v>
      </c>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2193</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949</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Sutter</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t="s">
        <v>946</v>
      </c>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t="s">
        <v>489</v>
      </c>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v>289106</v>
      </c>
      <c r="H527" s="451"/>
      <c r="I527" s="452"/>
      <c r="J527" s="452"/>
    </row>
    <row r="528" spans="1:10" x14ac:dyDescent="0.2">
      <c r="A528" s="447" t="s">
        <v>528</v>
      </c>
      <c r="B528" s="448"/>
      <c r="C528" s="448"/>
      <c r="D528" s="449"/>
      <c r="E528" s="434"/>
      <c r="F528" s="434"/>
      <c r="G528" s="435">
        <v>486</v>
      </c>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v>1448</v>
      </c>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291040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t="s">
        <v>947</v>
      </c>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Sutter</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Sutter</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Sutter</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Sutter</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Sutter</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Sutter</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Sutter</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Sutter</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Sutter</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Sutter</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Sutter</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Sutter</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Sutter</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Sutter</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Sutter</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Sutter</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Sutter</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Sutter</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Sutter</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Sutter</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Sutter</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Sutter</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Sutter</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177</v>
      </c>
      <c r="E10" s="130"/>
      <c r="F10" s="39"/>
      <c r="G10" s="569" t="s">
        <v>847</v>
      </c>
      <c r="H10" s="569"/>
      <c r="I10" s="572"/>
      <c r="J10" s="174">
        <f>'REPORT 1'!$I$27</f>
        <v>177</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65</v>
      </c>
      <c r="E17" s="39"/>
      <c r="F17" s="39"/>
      <c r="G17" s="564" t="s">
        <v>847</v>
      </c>
      <c r="H17" s="564"/>
      <c r="I17" s="565"/>
      <c r="J17" s="173">
        <f>'REPORT 3'!$J$34</f>
        <v>65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31</v>
      </c>
      <c r="E21" s="39"/>
      <c r="F21" s="39"/>
      <c r="G21" s="564" t="s">
        <v>847</v>
      </c>
      <c r="H21" s="564"/>
      <c r="I21" s="565"/>
      <c r="J21" s="173">
        <f>'REPORT 3'!$J$44</f>
        <v>65</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89</v>
      </c>
      <c r="G28" s="564" t="s">
        <v>847</v>
      </c>
      <c r="H28" s="564"/>
      <c r="I28" s="565"/>
      <c r="J28" s="175">
        <f>'ARREST REPORT'!$G$18</f>
        <v>89</v>
      </c>
    </row>
    <row r="31" spans="1:10" ht="15" x14ac:dyDescent="0.25">
      <c r="G31" s="566" t="s">
        <v>816</v>
      </c>
      <c r="H31" s="566"/>
      <c r="I31" s="567"/>
      <c r="J31" s="171" t="s">
        <v>827</v>
      </c>
    </row>
    <row r="32" spans="1:10" s="1" customFormat="1" ht="15" x14ac:dyDescent="0.25">
      <c r="G32" s="564" t="s">
        <v>847</v>
      </c>
      <c r="H32" s="564"/>
      <c r="I32" s="565"/>
      <c r="J32" s="175">
        <f>'ARREST REPORT'!$G$26</f>
        <v>89</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Sutter</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Sutter</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Sutter</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Sutter</v>
      </c>
    </row>
    <row r="2" spans="1:2" x14ac:dyDescent="0.2">
      <c r="A2" t="s">
        <v>541</v>
      </c>
      <c r="B2" s="25">
        <f>Reportdate</f>
        <v>44452</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Donya L. Thompson</v>
      </c>
    </row>
    <row r="10" spans="1:2" x14ac:dyDescent="0.2">
      <c r="A10" t="s">
        <v>218</v>
      </c>
      <c r="B10" t="str">
        <f>primarytitle</f>
        <v>Deputy Chief Probation Officer</v>
      </c>
    </row>
    <row r="11" spans="1:2" x14ac:dyDescent="0.2">
      <c r="A11" t="s">
        <v>217</v>
      </c>
      <c r="B11" t="str">
        <f>primphone</f>
        <v>530-822-4371</v>
      </c>
    </row>
    <row r="12" spans="1:2" x14ac:dyDescent="0.2">
      <c r="A12" t="s">
        <v>193</v>
      </c>
      <c r="B12" s="10" t="str">
        <f>preemail</f>
        <v>donyat@co.sutter.ca.us</v>
      </c>
    </row>
    <row r="13" spans="1:2" x14ac:dyDescent="0.2">
      <c r="A13" t="s">
        <v>365</v>
      </c>
      <c r="B13" t="str">
        <f>seccontact</f>
        <v>Laura Granados</v>
      </c>
    </row>
    <row r="14" spans="1:2" x14ac:dyDescent="0.2">
      <c r="A14" t="s">
        <v>366</v>
      </c>
      <c r="B14" t="str">
        <f>seccontitle</f>
        <v>Admin and Finance Manager</v>
      </c>
    </row>
    <row r="15" spans="1:2" x14ac:dyDescent="0.2">
      <c r="A15" t="s">
        <v>367</v>
      </c>
      <c r="B15" t="str">
        <f>secphone</f>
        <v>530-822-7320</v>
      </c>
    </row>
    <row r="16" spans="1:2" x14ac:dyDescent="0.2">
      <c r="A16" t="s">
        <v>368</v>
      </c>
      <c r="B16" t="str">
        <f>secemail</f>
        <v>lgranados@co.sutter.ca.us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55613</v>
      </c>
    </row>
    <row r="24" spans="1:2" x14ac:dyDescent="0.2">
      <c r="A24" t="s">
        <v>548</v>
      </c>
      <c r="B24" s="11">
        <f>t1yobgserv</f>
        <v>1546</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286</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57445</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Sutter</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Sutter</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Sutter</v>
      </c>
      <c r="B2" s="25">
        <f>Reportdate</f>
        <v>44452</v>
      </c>
      <c r="C2" s="24" t="e">
        <f>Chief</f>
        <v>#REF!</v>
      </c>
      <c r="D2" t="e">
        <f>Chiefphone2</f>
        <v>#REF!</v>
      </c>
      <c r="E2" s="10" t="e">
        <f>Address</f>
        <v>#REF!</v>
      </c>
      <c r="F2" s="10" t="e">
        <f>City</f>
        <v>#REF!</v>
      </c>
      <c r="G2" s="9" t="e">
        <f>ZIP</f>
        <v>#REF!</v>
      </c>
      <c r="H2" s="10" t="e">
        <f>Chiefemail2</f>
        <v>#REF!</v>
      </c>
      <c r="I2" t="str">
        <f>primcontact</f>
        <v>Donya L. Thompson</v>
      </c>
      <c r="J2" t="str">
        <f>primarytitle</f>
        <v>Deputy Chief Probation Officer</v>
      </c>
      <c r="K2" t="str">
        <f>primphone</f>
        <v>530-822-4371</v>
      </c>
      <c r="L2" s="10" t="str">
        <f>preemail</f>
        <v>donyat@co.sutter.ca.us</v>
      </c>
      <c r="M2" t="str">
        <f>seccontact</f>
        <v>Laura Granados</v>
      </c>
      <c r="N2" t="str">
        <f>seccontitle</f>
        <v>Admin and Finance Manager</v>
      </c>
      <c r="O2" t="str">
        <f>secphone</f>
        <v>530-822-7320</v>
      </c>
      <c r="P2" t="str">
        <f>secemail</f>
        <v>lgranados@co.sutter.ca.us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55613</v>
      </c>
      <c r="X2" s="11">
        <f>t1yobgserv</f>
        <v>1546</v>
      </c>
      <c r="Y2" s="11">
        <f>t1yobgprof</f>
        <v>0</v>
      </c>
      <c r="Z2" s="11">
        <f>t1yobgcbo</f>
        <v>0</v>
      </c>
      <c r="AA2" s="11">
        <f>t1yobgequip</f>
        <v>0</v>
      </c>
      <c r="AB2" s="11">
        <f>t1yobgadmin</f>
        <v>286</v>
      </c>
      <c r="AC2" s="11">
        <f>t1yobgothr1</f>
        <v>0</v>
      </c>
      <c r="AD2" s="11">
        <f>t1yobgothr2</f>
        <v>0</v>
      </c>
      <c r="AE2" s="11">
        <f>t1yobgothr3</f>
        <v>0</v>
      </c>
      <c r="AF2" s="11">
        <f>t1yobgtot</f>
        <v>57445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Sutter</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Sutter</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Donya Thompson</cp:lastModifiedBy>
  <cp:lastPrinted>2018-08-28T17:54:34Z</cp:lastPrinted>
  <dcterms:created xsi:type="dcterms:W3CDTF">2010-06-09T19:05:00Z</dcterms:created>
  <dcterms:modified xsi:type="dcterms:W3CDTF">2021-09-13T18:35:44Z</dcterms:modified>
</cp:coreProperties>
</file>