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S:\USERS\APOTTER\GRANTS\"/>
    </mc:Choice>
  </mc:AlternateContent>
  <xr:revisionPtr revIDLastSave="0" documentId="13_ncr:1_{AA192042-0C50-4E76-848D-CECDF640055B}" xr6:coauthVersionLast="45"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5" i="7"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Palacios, Karina V.</author>
  </authors>
  <commentList>
    <comment ref="G135" authorId="0" shapeId="0" xr:uid="{C25C778B-B104-47CC-955B-8B6B9F9624EA}">
      <text>
        <r>
          <rPr>
            <sz val="9"/>
            <color indexed="81"/>
            <rFont val="Tahoma"/>
            <charset val="1"/>
          </rPr>
          <t>Seneca Contract - Wraparound</t>
        </r>
      </text>
    </comment>
    <comment ref="G297" authorId="0" shapeId="0" xr:uid="{A51551B6-A47B-4438-89E3-D5A1608144A1}">
      <text>
        <r>
          <rPr>
            <b/>
            <sz val="9"/>
            <color indexed="81"/>
            <rFont val="Tahoma"/>
            <charset val="1"/>
          </rPr>
          <t>Wellpath</t>
        </r>
        <r>
          <rPr>
            <sz val="9"/>
            <color indexed="81"/>
            <rFont val="Tahoma"/>
            <charset val="1"/>
          </rPr>
          <t xml:space="preserve">
</t>
        </r>
      </text>
    </comment>
    <comment ref="E298" authorId="0" shapeId="0" xr:uid="{0F3CBB70-0A8A-40FD-8833-D373FD8C2D85}">
      <text>
        <r>
          <rPr>
            <sz val="9"/>
            <color indexed="81"/>
            <rFont val="Tahoma"/>
            <family val="2"/>
          </rPr>
          <t xml:space="preserve">A Better Way
</t>
        </r>
      </text>
    </comment>
    <comment ref="E356" authorId="0" shapeId="0" xr:uid="{3B97724F-697B-4A2C-A5F9-5FDE9587A2EA}">
      <text>
        <r>
          <rPr>
            <b/>
            <sz val="9"/>
            <color indexed="81"/>
            <rFont val="Tahoma"/>
            <family val="2"/>
          </rPr>
          <t>LCA Juv. Services</t>
        </r>
        <r>
          <rPr>
            <sz val="9"/>
            <color indexed="81"/>
            <rFont val="Tahoma"/>
            <family val="2"/>
          </rPr>
          <t xml:space="preserve">
</t>
        </r>
      </text>
    </comment>
    <comment ref="G356" authorId="0" shapeId="0" xr:uid="{5441DDFA-35F5-4D19-A25F-321857604088}">
      <text>
        <r>
          <rPr>
            <sz val="9"/>
            <color indexed="81"/>
            <rFont val="Tahoma"/>
            <charset val="1"/>
          </rPr>
          <t xml:space="preserve">LCA Juvenile Services
</t>
        </r>
      </text>
    </comment>
    <comment ref="E414" authorId="0" shapeId="0" xr:uid="{A416A9F7-950F-44F6-92CD-76BC46FA3D45}">
      <text>
        <r>
          <rPr>
            <b/>
            <sz val="9"/>
            <color indexed="81"/>
            <rFont val="Tahoma"/>
            <family val="2"/>
          </rPr>
          <t>Alt Restorative Comm.</t>
        </r>
        <r>
          <rPr>
            <sz val="9"/>
            <color indexed="81"/>
            <rFont val="Tahoma"/>
            <family val="2"/>
          </rPr>
          <t xml:space="preserve">
</t>
        </r>
      </text>
    </comment>
    <comment ref="G414" authorId="0" shapeId="0" xr:uid="{F7522881-1154-475C-9637-17466F458820}">
      <text>
        <r>
          <rPr>
            <b/>
            <sz val="9"/>
            <color indexed="81"/>
            <rFont val="Tahoma"/>
            <charset val="1"/>
          </rPr>
          <t>Alternative Restorative
Communities - JCAP</t>
        </r>
        <r>
          <rPr>
            <sz val="9"/>
            <color indexed="81"/>
            <rFont val="Tahoma"/>
            <charset val="1"/>
          </rPr>
          <t xml:space="preserve">
</t>
        </r>
      </text>
    </comment>
    <comment ref="G472" authorId="0" shapeId="0" xr:uid="{52757BB5-22EF-4C9E-A581-E010FC5D7032}">
      <text>
        <r>
          <rPr>
            <b/>
            <sz val="9"/>
            <color indexed="81"/>
            <rFont val="Tahoma"/>
            <charset val="1"/>
          </rPr>
          <t xml:space="preserve">LCA - GPS
</t>
        </r>
        <r>
          <rPr>
            <sz val="9"/>
            <color indexed="81"/>
            <rFont val="Tahoma"/>
            <charset val="1"/>
          </rPr>
          <t xml:space="preserve">
</t>
        </r>
      </text>
    </comment>
  </commentList>
</comments>
</file>

<file path=xl/sharedStrings.xml><?xml version="1.0" encoding="utf-8"?>
<sst xmlns="http://schemas.openxmlformats.org/spreadsheetml/2006/main" count="2405" uniqueCount="957">
  <si>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</si>
  <si>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</si>
  <si>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</si>
  <si>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</si>
  <si>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</si>
  <si>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</si>
  <si>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</si>
  <si>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</si>
  <si>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</si>
  <si>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</si>
  <si>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</si>
  <si>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</si>
  <si>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</si>
  <si>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</si>
  <si>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</si>
  <si>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</si>
  <si>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</si>
  <si>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</si>
  <si>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</si>
  <si>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</si>
  <si>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</si>
  <si>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</si>
  <si>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</si>
  <si>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</si>
  <si>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</si>
  <si>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</si>
  <si>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</si>
  <si>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</si>
  <si>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</si>
  <si>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</si>
  <si>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</si>
  <si>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</si>
  <si>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</si>
  <si>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</si>
  <si>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</si>
  <si>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</si>
  <si>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</si>
  <si>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</si>
  <si>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</si>
  <si>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</si>
  <si>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</si>
  <si>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</si>
  <si>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</si>
  <si>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</si>
  <si>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</si>
  <si>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</si>
  <si>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</si>
  <si>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</si>
  <si>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</si>
  <si>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</si>
  <si>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</si>
  <si>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</si>
  <si>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</si>
  <si>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</si>
  <si>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</si>
  <si>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</si>
  <si>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</si>
  <si>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</si>
  <si>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</si>
  <si>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</si>
  <si>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</si>
  <si>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</si>
  <si>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</si>
  <si>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</si>
  <si>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</si>
  <si>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</si>
  <si>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</si>
  <si>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</si>
  <si>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</si>
  <si>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</si>
  <si>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</si>
  <si>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</si>
  <si>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</si>
  <si>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</si>
  <si>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</si>
  <si>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</si>
  <si>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</si>
  <si>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</si>
  <si>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</si>
  <si>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</si>
  <si>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</si>
  <si>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</si>
  <si>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</si>
  <si>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</si>
  <si>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</si>
  <si>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</si>
  <si>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</si>
  <si>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</si>
  <si>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</si>
  <si>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</si>
  <si>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</si>
  <si>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</si>
  <si>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</si>
  <si>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</si>
  <si>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</si>
  <si>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</si>
  <si>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</si>
  <si>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</si>
  <si>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</si>
  <si>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</si>
  <si>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</si>
  <si>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</si>
  <si>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</si>
  <si>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</si>
  <si>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</si>
  <si>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</si>
  <si>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</si>
  <si>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</si>
  <si>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</si>
  <si>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</si>
  <si>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</si>
  <si>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</si>
  <si>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</si>
  <si>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</si>
  <si>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</si>
  <si>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</si>
  <si>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</si>
  <si>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</si>
  <si>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</si>
  <si>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</si>
  <si>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</si>
  <si>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</si>
  <si>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</si>
  <si>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</si>
  <si>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</si>
  <si>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</si>
  <si>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</si>
  <si>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</si>
  <si>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</si>
  <si>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</si>
  <si>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</si>
  <si>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</si>
  <si>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</si>
  <si>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</si>
  <si>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</si>
  <si>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</si>
  <si>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</si>
  <si>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</si>
  <si>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</si>
  <si>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</si>
  <si>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</si>
  <si>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</si>
  <si>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</si>
  <si>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</si>
  <si>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</si>
  <si>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</si>
  <si>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</si>
  <si>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</si>
  <si>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</si>
  <si>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</si>
  <si>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</si>
  <si>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</si>
  <si>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</si>
  <si>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</si>
  <si>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</si>
  <si>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</si>
  <si>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</si>
  <si>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</si>
  <si>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</si>
  <si>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</si>
  <si>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</si>
  <si>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</si>
  <si>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</si>
  <si>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</si>
  <si>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</si>
  <si>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</si>
  <si>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</si>
  <si>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</si>
  <si>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</si>
  <si>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</si>
  <si>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</si>
  <si>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</si>
  <si>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</si>
  <si>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</si>
  <si>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</si>
  <si>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</si>
  <si>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</si>
  <si>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</si>
  <si>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</si>
  <si>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</si>
  <si>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</si>
  <si>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</si>
  <si>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</si>
  <si>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</si>
  <si>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</si>
  <si>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</si>
  <si>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</si>
  <si>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</si>
  <si>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</si>
  <si>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</si>
  <si>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</si>
  <si>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</si>
  <si>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</si>
  <si>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</si>
  <si>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</si>
  <si>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</si>
  <si>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</si>
  <si>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</si>
  <si>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</si>
  <si>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</si>
  <si>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</si>
  <si>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</si>
  <si>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</si>
  <si>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</si>
  <si>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</si>
  <si>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</si>
  <si>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</si>
  <si>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</si>
  <si>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</si>
  <si>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</si>
  <si>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</si>
  <si>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</si>
  <si>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</si>
  <si>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</si>
  <si>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</si>
  <si>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</si>
  <si>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</si>
  <si>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</si>
  <si>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</si>
  <si>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</si>
  <si>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</si>
  <si>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</si>
  <si>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</si>
  <si>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</si>
  <si>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</si>
  <si>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</si>
  <si>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</si>
  <si>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</si>
  <si>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</si>
  <si>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</si>
  <si>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</si>
  <si>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</si>
  <si>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</si>
  <si>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</si>
  <si>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</si>
  <si>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</si>
  <si>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</si>
  <si>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</si>
  <si>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</si>
  <si>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</si>
  <si>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</si>
  <si>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</si>
  <si>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</si>
  <si>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</si>
  <si>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</si>
  <si>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</si>
  <si>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</si>
  <si>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</si>
  <si>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</si>
  <si>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</si>
  <si>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</si>
  <si>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</si>
  <si>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</si>
  <si>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</si>
  <si>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</si>
  <si>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</si>
  <si>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</si>
  <si>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</si>
  <si>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</si>
  <si>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</si>
  <si>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</si>
  <si>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</si>
  <si>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</si>
  <si>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</si>
  <si>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</si>
  <si>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</si>
  <si>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</si>
  <si>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</si>
  <si>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</si>
  <si>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</si>
  <si>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</si>
  <si>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</si>
  <si>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</si>
  <si>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</si>
  <si>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</si>
  <si>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</si>
  <si>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</si>
  <si>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</si>
  <si>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</si>
  <si>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</si>
  <si>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</si>
  <si>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</si>
  <si>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</si>
  <si>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</si>
  <si>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</si>
  <si>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</si>
  <si>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</si>
  <si>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</si>
  <si>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</si>
  <si>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</si>
  <si>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</si>
  <si>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</si>
  <si>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</si>
  <si>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</si>
  <si>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</si>
  <si>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</si>
  <si>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</si>
  <si>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</si>
  <si>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</si>
  <si>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</si>
  <si>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</si>
  <si>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</si>
  <si>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</si>
  <si>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</si>
  <si>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</si>
  <si>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</si>
  <si>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</si>
  <si>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</si>
  <si>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</si>
  <si>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</si>
  <si>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</si>
  <si>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</si>
  <si>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</si>
  <si>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</si>
  <si>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</si>
  <si>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</si>
  <si>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</si>
  <si>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</si>
  <si>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</si>
  <si>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</si>
  <si>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</si>
  <si>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</si>
  <si>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</si>
  <si>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</si>
  <si>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</si>
  <si>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</si>
  <si>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</si>
  <si>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</si>
  <si>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</si>
  <si>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</si>
  <si>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</si>
  <si>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</si>
  <si>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</si>
  <si>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</si>
  <si>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</si>
  <si>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</si>
  <si>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</si>
  <si>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</si>
  <si>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</si>
  <si>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</si>
  <si>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</si>
  <si>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</si>
  <si>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</si>
  <si>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</si>
  <si>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</si>
  <si>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</si>
  <si>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</si>
  <si>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</si>
  <si>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</si>
  <si>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</si>
  <si>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</si>
  <si>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</si>
  <si>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</si>
  <si>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</si>
  <si>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</si>
  <si>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</si>
  <si>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</si>
  <si>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</si>
  <si>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</si>
  <si>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</si>
  <si>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</si>
  <si>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</si>
  <si>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</si>
  <si>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</si>
  <si>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</si>
  <si>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</si>
  <si>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</si>
  <si>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</si>
  <si>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</si>
  <si>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</si>
  <si>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</si>
  <si>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</si>
  <si>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</si>
  <si>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</si>
  <si>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</si>
  <si>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</si>
  <si>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</si>
  <si>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</si>
  <si>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</si>
  <si>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</si>
  <si>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</si>
  <si>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</si>
  <si>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</si>
  <si>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</si>
  <si>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</si>
  <si>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</si>
  <si>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</si>
  <si>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</si>
  <si>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</si>
  <si>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</si>
  <si>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</si>
  <si>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</si>
  <si>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</si>
  <si>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</si>
  <si>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</si>
  <si>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</si>
  <si>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</si>
  <si>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</si>
  <si>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</si>
  <si>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</si>
  <si>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</si>
  <si>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</si>
  <si>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</si>
  <si>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</si>
  <si>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</si>
  <si>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</si>
  <si>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</si>
  <si>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</si>
  <si>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</si>
  <si>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</si>
  <si>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</si>
  <si>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</si>
  <si>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</si>
  <si>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</si>
  <si>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</si>
  <si>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</si>
  <si>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</si>
  <si>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</si>
  <si>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</si>
  <si>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</si>
  <si>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</si>
  <si>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</si>
  <si>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</si>
  <si>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</si>
  <si>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</si>
  <si>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</si>
  <si>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</si>
  <si>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</si>
  <si>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</si>
  <si>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</si>
  <si>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</si>
  <si>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</si>
  <si>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</si>
  <si>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</si>
  <si>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</si>
  <si>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</si>
  <si>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</si>
  <si>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</si>
  <si>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</si>
  <si>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</si>
  <si>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</si>
  <si>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</si>
  <si>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</si>
  <si>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</si>
  <si>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</si>
  <si>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</si>
  <si>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</si>
  <si>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</si>
  <si>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</si>
  <si>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</si>
  <si>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</si>
  <si>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</si>
  <si>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</si>
  <si>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</si>
  <si>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</si>
  <si>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</si>
  <si>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</si>
  <si>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</si>
  <si>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</si>
  <si>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</si>
  <si>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</si>
  <si>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</si>
  <si>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</si>
  <si>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</si>
  <si>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</si>
  <si>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</si>
  <si>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</si>
  <si>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</si>
  <si>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</si>
  <si>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</si>
  <si>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</si>
  <si>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</si>
  <si>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</si>
  <si>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</si>
  <si>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</si>
  <si>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</si>
  <si>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</si>
  <si>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</si>
  <si>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</si>
  <si>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</si>
  <si>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</si>
  <si>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</si>
  <si>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</si>
  <si>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</si>
  <si>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</si>
  <si>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</si>
  <si>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</si>
  <si>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</si>
  <si>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</si>
  <si>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</si>
  <si>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</si>
  <si>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</si>
  <si>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</si>
  <si>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</si>
  <si>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</si>
  <si>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</si>
  <si>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</si>
  <si>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</si>
  <si>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</si>
  <si>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</si>
  <si>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</si>
  <si>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</si>
  <si>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</si>
  <si>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</si>
  <si>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</si>
  <si>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</si>
  <si>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</si>
  <si>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</si>
  <si>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</si>
  <si>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</si>
  <si>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</si>
  <si>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</si>
  <si>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</si>
  <si>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</si>
  <si>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</si>
  <si>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</si>
  <si>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</si>
  <si>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</si>
  <si>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</si>
  <si>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</si>
  <si>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</si>
  <si>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</si>
  <si>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</si>
  <si>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</si>
  <si>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</si>
  <si>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</si>
  <si>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</si>
  <si>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</si>
  <si>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</si>
  <si>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</si>
  <si>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</si>
  <si>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</si>
  <si>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</si>
  <si>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</si>
  <si>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</si>
  <si>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</si>
  <si>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</si>
  <si>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</si>
  <si>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</si>
  <si>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</si>
  <si>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</si>
  <si>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</si>
  <si>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</si>
  <si>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</si>
  <si>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</si>
  <si>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</si>
  <si>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</si>
  <si>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</si>
  <si>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</si>
  <si>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</si>
  <si>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</si>
  <si>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</si>
  <si>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</si>
  <si>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</si>
  <si>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</si>
  <si>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</si>
  <si>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</si>
  <si>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</si>
  <si>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</si>
  <si>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</si>
  <si>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</si>
  <si>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</si>
  <si>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</si>
  <si>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</si>
  <si>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</si>
  <si>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</si>
  <si>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</si>
  <si>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</si>
  <si>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</si>
  <si>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</si>
  <si>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</si>
  <si>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</si>
  <si>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</si>
  <si>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</si>
  <si>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</si>
  <si>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</si>
  <si>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</si>
  <si>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</si>
  <si>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</si>
  <si>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</si>
  <si>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</si>
  <si>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</si>
  <si>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</si>
  <si>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</si>
  <si>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</si>
  <si>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</si>
  <si>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</si>
  <si>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</si>
  <si>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</si>
  <si>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</si>
  <si>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</si>
  <si>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</si>
  <si>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</si>
  <si>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</si>
  <si>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</si>
  <si>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</si>
  <si>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</si>
  <si>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</si>
  <si>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</si>
  <si>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</si>
  <si>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</si>
  <si>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</si>
  <si>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</si>
  <si>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</si>
  <si>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</si>
  <si>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</si>
  <si>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</si>
  <si>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</si>
  <si>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</si>
  <si>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</si>
  <si>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</si>
  <si>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</si>
  <si>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</si>
  <si>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</si>
  <si>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</si>
  <si>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</si>
  <si>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</si>
  <si>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</si>
  <si>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</si>
  <si>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</si>
  <si>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</si>
  <si>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</si>
  <si>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</si>
  <si>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</si>
  <si>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</si>
  <si>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</si>
  <si>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</si>
  <si>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</si>
  <si>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</si>
  <si>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</si>
  <si>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</si>
  <si>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</si>
  <si>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</si>
  <si>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</si>
  <si>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</si>
  <si>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</si>
  <si>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</si>
  <si>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</si>
  <si>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</si>
  <si>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</si>
  <si>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</si>
  <si>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</si>
  <si>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</si>
  <si>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</si>
  <si>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</si>
  <si>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</si>
  <si>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</si>
  <si>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</si>
  <si>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</si>
  <si>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</si>
  <si>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</si>
  <si>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</si>
  <si>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</si>
  <si>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</si>
  <si>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</si>
  <si>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</si>
  <si>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</si>
  <si>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</si>
  <si>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</si>
  <si>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</si>
  <si>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</si>
  <si>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</si>
  <si>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</si>
  <si>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</si>
  <si>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</si>
  <si>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</si>
  <si>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</si>
  <si>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</si>
  <si>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</si>
  <si>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</si>
  <si>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</si>
  <si>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</si>
  <si>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</si>
  <si>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</si>
  <si>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</si>
  <si>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</si>
  <si>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</si>
  <si>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</si>
  <si>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</si>
  <si>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</si>
  <si>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</si>
  <si>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</si>
  <si>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</si>
  <si>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</si>
  <si>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</si>
  <si>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</si>
  <si>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</si>
  <si>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</si>
  <si>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</si>
  <si>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</si>
  <si>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</si>
  <si>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</si>
  <si>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</si>
  <si>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</si>
  <si>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</si>
  <si>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</si>
  <si>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</si>
  <si>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</si>
  <si>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</si>
  <si>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</si>
  <si>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</si>
  <si>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</si>
  <si>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</si>
  <si>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</si>
  <si>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</si>
  <si>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</si>
  <si>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</si>
  <si>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</si>
  <si>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</si>
  <si>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</si>
  <si>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</si>
  <si>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</si>
  <si>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</si>
  <si>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</si>
  <si>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</si>
  <si>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</si>
  <si>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</si>
  <si>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</si>
  <si>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</si>
  <si>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</si>
  <si>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</si>
  <si>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</si>
  <si>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</si>
  <si>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</si>
  <si>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</si>
  <si>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</si>
  <si>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</si>
  <si>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</si>
  <si>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</si>
  <si>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</si>
  <si>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</si>
  <si>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</si>
  <si>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</si>
  <si>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</si>
  <si>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</si>
  <si>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</si>
  <si>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</si>
  <si>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</si>
  <si>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</si>
  <si>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</si>
  <si>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</si>
  <si>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</si>
  <si>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</si>
  <si>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</si>
  <si>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</si>
  <si>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</si>
  <si>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</si>
  <si>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</si>
  <si>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</si>
  <si>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</si>
  <si>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</si>
  <si>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</si>
  <si>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</si>
  <si>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</si>
  <si>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</si>
  <si>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</si>
  <si>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</si>
  <si>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</si>
  <si>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</si>
  <si>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</si>
  <si>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</si>
  <si>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</si>
  <si>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</si>
  <si>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</si>
  <si>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</si>
  <si>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</si>
  <si>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</si>
  <si>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</si>
  <si>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</si>
  <si>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</si>
  <si>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</si>
  <si>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</si>
  <si>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</si>
  <si>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</si>
  <si>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</si>
  <si>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</si>
  <si>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</si>
  <si>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</si>
  <si>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</si>
  <si>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</si>
  <si>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</si>
  <si>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</si>
  <si>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</si>
  <si>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</si>
  <si>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</si>
  <si>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</si>
  <si>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</si>
  <si>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</si>
  <si>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</si>
  <si>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</si>
  <si>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</si>
  <si>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</si>
  <si>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</si>
  <si>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</si>
  <si>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</si>
  <si>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</si>
  <si>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</si>
  <si>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</si>
  <si>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</si>
  <si>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</si>
  <si>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</si>
  <si>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</si>
  <si>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</si>
  <si>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</si>
  <si>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</si>
  <si>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</si>
  <si>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</si>
  <si>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</si>
  <si>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</si>
  <si>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</si>
  <si>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</si>
  <si>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</si>
  <si>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</si>
  <si>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</si>
  <si>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</si>
  <si>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</si>
  <si>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</si>
  <si>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</si>
  <si>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</si>
  <si>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</si>
  <si>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</si>
  <si>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</si>
  <si>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</si>
  <si>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</si>
  <si>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</si>
  <si>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</si>
  <si>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</si>
  <si>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</si>
  <si>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</si>
  <si>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</si>
  <si>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</si>
  <si>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</si>
  <si>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</si>
  <si>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</si>
  <si>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</si>
  <si>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</si>
  <si>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</si>
  <si>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</si>
  <si>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</si>
  <si>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</si>
  <si>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</si>
  <si>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</si>
  <si>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</si>
  <si>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</si>
  <si>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</si>
  <si>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</si>
  <si>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</si>
  <si>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</si>
  <si>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</si>
  <si>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</si>
  <si>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</si>
  <si>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</si>
  <si>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</si>
  <si>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</si>
  <si>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</si>
  <si>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</si>
  <si>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</si>
  <si>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</si>
  <si>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</si>
  <si>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</si>
  <si>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</si>
  <si>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</si>
  <si>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</si>
  <si>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</si>
  <si>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</si>
  <si>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</si>
  <si>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</si>
  <si>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</si>
  <si>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</si>
  <si>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</si>
  <si>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</si>
  <si>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</si>
  <si>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</si>
  <si>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</si>
  <si>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</si>
  <si>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</si>
  <si>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</si>
  <si>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</si>
  <si>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</si>
  <si>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</si>
  <si>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</si>
  <si>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</si>
  <si>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</si>
  <si>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</si>
  <si>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</si>
  <si>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</si>
  <si>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</si>
  <si>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</si>
  <si>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</si>
  <si>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</si>
  <si>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</si>
  <si>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</si>
  <si>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</si>
  <si>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</si>
  <si>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</si>
  <si>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</si>
  <si>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</si>
  <si>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</si>
  <si>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</si>
  <si>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</si>
  <si>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</si>
  <si>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</si>
  <si>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</si>
  <si>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</si>
  <si>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</si>
  <si>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</si>
  <si>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</si>
  <si>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</si>
  <si>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</si>
  <si>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</si>
  <si>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</si>
  <si>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</si>
  <si>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</si>
  <si>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</si>
  <si>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</si>
  <si>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</si>
  <si>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</si>
  <si>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</si>
  <si>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</si>
  <si>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</si>
  <si>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</si>
  <si>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</si>
  <si>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</si>
  <si>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</si>
  <si>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</si>
  <si>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</si>
  <si>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</si>
  <si>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</si>
  <si>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</si>
  <si>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Amy Potter</t>
  </si>
  <si>
    <t>Probation Services Manager</t>
  </si>
  <si>
    <t>(707) 784-7545</t>
  </si>
  <si>
    <t>apotter@solanocounty.com</t>
  </si>
  <si>
    <t>Shawna Albright</t>
  </si>
  <si>
    <t>Deputy Director</t>
  </si>
  <si>
    <t>(707) 784-6530</t>
  </si>
  <si>
    <t>salbright@solanocounty.com</t>
  </si>
  <si>
    <t>Placement</t>
  </si>
  <si>
    <t>Salaries and Benefits</t>
  </si>
  <si>
    <t>Youth Achievement Centers</t>
  </si>
  <si>
    <t>Substance Abuse Treatment</t>
  </si>
  <si>
    <t>Juvenile Community Accountability Program</t>
  </si>
  <si>
    <t>Transitional Education</t>
  </si>
  <si>
    <t>Racial Ethnic Disparities Prevention</t>
  </si>
  <si>
    <t>College Books for Youth</t>
  </si>
  <si>
    <t>Program Incentives, Clothing</t>
  </si>
  <si>
    <t>In our CASE management database system, we record technical violations as a new petition.  As a result, the number in the JCPSS data report shows 0.  The number of technical violations filed in 2020 was 117, however, this number can include a new crime also as our system is not set to capture violation only.</t>
  </si>
  <si>
    <t xml:space="preserve">A recent report released by the Center on Juvenile and Criminal Justice relayed that California's crime rate fell by 6 percent in 2020 from the year prior, reaching its lowest level since the state began compiling these statistics more than 50 years ago.  Undoubtedly the COVID-19 pandemic has influenced these crime rates, and Solano County joined others throughout the state in the continued and significant drop in youth arrests in 2020.  The California Department of Justice (DOJ) Open Justice data reports for 2020 show Solano County youth were arrested for 157 felony offenses, 188 misdemeanor offenses, and 3 status offenses.  This is a total reduction of 379 arrests as compared to 2019.  There was a marked decrease in felony arrests by 92, and misdemeanor arrests dropped substantially by 277 from the prior year.  The most frequent felony offenses were for violent offenses (68), though violent offenses decreased by 52, nearly half of the arrests for violent offenses in 2019.  The smallest number of youth were arrested for drug offenses (4) and sex offenses (1).  
In line with the drop in arrests, the number of youth under probation supervision declined during this reporting period.  In 2020, according to the DOJ Juvenile Court &amp; Probation Statistical System (JCPSS) report, Solano County Wardship placements totaled 206.  This is a total reduction of 81 less youth adjudications as noted in 2019.  Alternative resolutions offered include informal probation (9), diversion (111), non-ward probation (16), and Deferred Entry of Judgment (5).
The Solano County Probation Department (Department) remains steadfast in efforts to divert appropriate lower risk youth and ensure only those entering the justice system pose higher risk and needs.  This was demonstrated in 2020, with 111 youth offered diversion services.  This includes the community based diversion services afforded through the Juvenile Community Accountability Program (JCAP), as well as internal Department misdemeanor and felony diversion programs.   Youth posing a lower level of risk with limited arrest history are offered services on an informal level to avoid entering further in the juvenile justice system.  JCAP utilizes restorative justice techniques to help youth understand victim and community impacts as a result of their behavior.  
Also in line with the downward trend, the number of petition filings have shown a drastic decrease of 158 from the previous year.  Petition filings remain focused on those of higher risk and warranting formal services.  For those that have the filing of a petition (181 new filings), the Department provides an array of services and interventions targeted to meet the individualized needs of the youth.  The Department offers evidence based programs, services and interventions through the Youth Achievement Center (Y.A.C.).  Interventions are tailored to individual risk and needs, and can include mentoring, counseling, cognitive behavioral intervention, substance abuse services, tutoring, job and life skills, vocational training, and community service learning projects.
The Department makes every effort to exhaust services and retain youth in the home of a parent or guardian, and very few youth are placed in out of home placement.  In 2020, only (20) youth were elevated to a foster care placement.  Given the goals of the Continuum of Care Reform (CCR), the Department continued in dual efforts to reduce the duration of time youth spend in Short Term Residential Therapeutic Program (STRTP) placements and encouraged the use of approved Resource Family Agency (RFA) homes.  In 2020, 67 youth who represented a heightened risk and need level were placed in a secure county facility (24 less youth as compared to 2019).  This number includes electronic monitoring in lieu of custody, and youth ordered to the Juvenile Detention Facility (JDF) and the Challenge Academy.  Secure facility placement programs offer treatment and rehabilitation services in an alternative and less restrictive environment than that of the Division of Juvenile Justice (DJJ).  In 2020, only a very small number of youth were committed to DJJ (4) from Solano County.  This is a significant decrease from the number of commitments in 2019, which could be tied to a stabilization in the number of youth returned for transfer hearings following the passage of Senate Bill 1391. The grant funding support through JJCPA-YOBG continues to ensure the majority of juvenile justice involved youth receive high level interventions and services which ultimately provides for youth to primarily remain in the community and work towards sustained success.    </t>
  </si>
  <si>
    <t xml:space="preserve">JJCPA and YOBG funds are used to support individual and family mental health services offered through two community-based organizations, A Better Way and Seneca Family of Agencies.  The Department works with the providers to ensure youth and families receive these vital services.  Clinical evaluation and consultation services are afforded, and treatment models utilized include Dialectical Behavior Therapy (DBT), and Trauma Focused Cognitive Behavioral Therapy (TF-CBT).  The level of service provided is based on the results of an evidence-based assessment, which include the Massachusetts Youth Screening Instrument - Version 2 (MAYSI-2) mental health screen or the Child and Adolescent Needs and Strengths (CANS) assessment.  Clinicians embedded within the Department provide therapeutic interventions and subsequent referrals as appropriate. Although some modifications were made with a move to virtual platforms for telehealth appointments during the pandemic, services are normally offered in the home, community, the Department, or at the provider's office as appropriate.  For youth detained at the JDF, each youth receives a mental health screen utilizing the Massachusetts Youth Severity Index (MAYSI).  Youth with identified mental health needs are provided services by contracted mental health providers at the facility through Wellpath.  Wellpath provides medical, mental health, and psychiatric support services to include nursing, medication monitoring, and screenings for suicidal ideations or other emergency situations for detained youth.  For continuity of services, Wellpath provides a continuation of medical needs following release to the community, or foster care placement.  The goal of these services is to address and improve the health and safety of mentally ill youth, and to increase positive functioning so they can exit the system successfully.    </t>
  </si>
  <si>
    <t>JJCPA-YOBG revenue resources allow for continued substance abuse services to youth who need help reducing or eliminating substance abuse as crime is often associated with use.  Services are provided within the community setting, at the JDF, and following foster care placement for youth as part of re-entry when needed.  MET/CBT services are offered at the Youth Achievement Centers, and in the institution serving both detained youth as well as youth in the Challenge Academy.  MET/CBT 12 combines the effective use of Motivational Enhancement Therapy (MET) and Cognitive-Behavioral Therapy (CBT).  The number 12 indicates the number of sessions which include both individual and group sessions for teens and young adults with substance abuse issues. To support treatment, supervision officers have incorporated the use of Carey Guides, Courage to Change Interactive Journaling, and most recently the “Keep it Simple and Direct” Interactive Journal System which consists for 10 individual workbooks (Journals) that cover a wide range of substance abuse issues, challenges, and behavior change activities to help youth work towards continued sobriety.</t>
  </si>
  <si>
    <t xml:space="preserve">JJCPA and YOBG funds are used to support Restorative/Alternative Justice programs offered in partnership with a community-based organization, Alternative Restorative Communities (ARC), to hold the youth accountable for their behavior. The Juvenile Community Accountability Program (JCAP), is an early intervention and prevention diversion program designed for low level or first-time offenders. The program uses restorative justice techniques to help the youth understand the harm their actions have had on the community or victim, and youth are then given an opportunity to make amends.  Youth only remain on JCAP as long as needed to successfully complete their contract (most contracts range between 20-30 days).  Those that are successful on JCAP do not enter the formal juvenile justice system.  For youth in custody, restorative justice programs offer support and accountability circles. The restorative justice group occurs weekly with the youth in custody, where the emphasis is not only the cause of delinquency, but also includes programs such as Self as Victim, Cycle of Offense, Forgiveness, Crime Impact, Victim Empathy, Grief, Loss, and Conflict Resolution.  The Department, in conjunction with ARC, implemented a community mentoring program which pairs trained volunteer mentors with youth in the community as well as those housed at the JDF.  Because of training from certified XL-Mentoring trainers, mentors understand the mentoring process and its effectiveness, and have knowledge of youth culture, how to work with young people, how to sustain a mentoring relationship, and how to help a young person set personal goals.  Mentoring is an evidence-based intervention with positive outcomes in behavior change, recidivism reduction, and school/community engagement.  XL Mentoring is a formalized program with specific training and support that is a best practice for ensuring program fidelity and appropriate mentor/mentee matching.  Youth being released from the JDF are matched with an adult mentor to support positive youth development, and reduce likelihood of further immersion in the juvenile justice system.  </t>
  </si>
  <si>
    <t xml:space="preserve">YOBG funds are used to support the Department's Electronic Monitoring Program (EMP), which affords youth with enhanced supervision and increased monitoring services.  In lieu of detention, youth receiving location monitoring services can remain in the community and attend school, employment, and community-based treatment and programming.  Youth placed on EMP are monitored by staff employed by a community-based organization, Leaders in Community Alternatives (LCA).  The LCA staff also supervise youth placed under the Home Supervision Program, an additional type of conditional release program ordered by the Juvenile Court while youth are pending court  proceedings. Youth participating in these programs are contacted weekly at home, or in the community.  Youth released can be referred to treatment services operated in the community and/or the Department to address individual needs. There is no cost to the youth or the families for the EMP program or any other services provided by the Department and its partner agencies.  YOBG funds support continuation of these programs, and ultimately results in a reduction of time youth are spending in custody.    </t>
  </si>
  <si>
    <t>YOBG funding supports the Transitional Education program at the JDF.  When youth are detained in custody at the JDF, their education in the local school district is disrupted.  JDF makes every effort to provide for continuity in their education by collaborating with the Solano County Office of Education (SCOE) for educational instruction while in custody.  Upon release from JDF, youth returning to the community often encounter challenges with re-enrollment in classes in their local school district in a timely manner.  This delay in re-enrollment increases the likelihood of delinquent behavior and leads to loss of educational credits preventing graduation on a timely manner.  To assist youth with timely re-enrollment and to remove challenges associated with a youth that is returning to their respective local school districts, a transitional education counselor assists the youth and makes contact with parents to expedite re-enrollment in the local school district.  The counselor makes contact with the respective local school district to ensure credits earned while in custody at JDF are transferred to the local school district.  Additionally, the counselor works with youth within JDF to access college and career readiness opportunities as deemed appropriate and secures educational records and progress when a youth enters the facility, assuring that the youth and educational staff have an accurate accounting of the educational needs of the youth while in custody at the facility.</t>
  </si>
  <si>
    <t xml:space="preserve">Staffing by Funding Source:  
YOBG: (1) FTE Supervising Group Counselor, (1) FTE Legal Procedures clerk, (1) FTE Deputy Probation Officer, (1) 30% of Senior System Analyst position. 
Juvenile division operations, case management and program services, and salary and benefits of select department staff providing critical services, are supported with the use of YOBG grant funds.  Funding also supports the Mentally Ill Offender Crime Reduction (MIOCR) program, a supervision program focused on diverting youth with presenting mental health needs, and offering supervision support to youth under formal juisdiction and in need of mental health services.  YOBG funding further supports the Supervising Group Counselor having oversight on the daily operations of the Challenge Academy Program to ensure program efficacy.  The Challenge Academy is a 9-month custodial program that offers youth treatment and intervention services, including cognitive behavioral programming, in attempt to avoid long term commitments of youth.  Community-based organization staff work alongside the Challenge Academy staff to provide counseling, employment services, trades education, college enrollment, as well as pro-social opportunities in the community for youth, with the goal of succesful community reintegration and family reunification, Challenge staff work collaboratively with probation officers, parents, and mentors to prepare youth in returning home.  YOBG funding continues to partially support a Senior Systems Analyst (SSA) position as well.  The SSA supports division operations by collecting and analyzing data for management and staff.  During this fiscal year, this included the case management system conversion to the eProbation platform.  This database allows the Department to make informed decisions for staffing, resources, and contracted services based on data findings.  </t>
  </si>
  <si>
    <t>The Department utilized YOBG funds to enhance placement prevention efforts.  With the use of YOBG funds, the Department increased the number served under full wraparound intensive family based services from three (3) to 11 youth and families.  Seneca Family of Agencies, a community based organization, provides intensive family based services utilizing a team of clinicians and supports with the goal of increasing familial stability as well as strengths and assets within the family.  Wraparound provides family-centered, strengths-based, highly individualized, and culturally competent services. This service is a preventative intervention for those at imminent risk of being removed from home. The population of youth and families served in the Wraparound program are often multi-stressed families that have complex needs and require an intensive and comprehensive service.  The Wraparound Program offers a range of flexible services including intensive behavioral intervention, permanency planning, team building, parenting support, therapeutic crisis intervention, case management, safety planning, individual and family therapy, and team meeting facilitation. Youth and families also have access to a 24 hour, 7 days a week support line that helps with safety planning and problem solving when a potential crisis or escalation arises.  In addition to full Wraparound services, a clinician with Seneca was embedded within the Department to provide supportive services to imminent risk youth.  The Department continues to strive to reduce the number of placements, time youth are in placement, and has focused to increase the number of both matched and unmatched RFA homes available to service youth in a family like residential environment.  Also In line with CCR, every effort is made to reduce the number of youth in Short Term Residential Therapeutic Programs (STRTP's).  As a result of enhanced services, as indicated in the data analysis section, there has been a significant reduction in the number of youth placed in STRTP facilities (nearly half of the number placed in 2020 as compared to 2019).  When necessary, if an escalation in services is needed for high risk/high need youth, YOBG funds are utlized to support these out of home placements.   These programs are certified by the California Department of Social Services and provide treatment for substance abuse, mental health needs, sex offender treatment or other behavioral challenges warranting intervention.</t>
  </si>
  <si>
    <t xml:space="preserve">Staffing by JJCPA Funding Source:  (2.0) FTE Deputy Probation Officer, (1) FTE Senior Deputy Probation Officer, (1) FTE Supervising Deputy Probation Officer, 50% (1) FTE Legal Procedures clerk, and (1) 30% of Senior System Analyst FTE position.                                                                                                                                                                                                                                   JJCPA funding continues to support vital staffing and overall expenses for our Youth Achievement Centers (Y.A.C.).  The Department developed a multi-disciplinary treatment and services model to support youth under its jurisdiction with an array of evidence-based services.  These services are designed to reduce the likelihood of a youth’s further involvement in the juvenile justice system and enhance prosocial family and community connections.   The Department partners with community-based agencies and treatment providers to create co-located team models that are comprehensive and mobile.  Services are delivered at multiple locations with two main community-based centers located in Fairfield and Vallejo.  Cognitive Behavioral Therapy (CBT) interventions are offered, including Aggression Replacement Therapy (ART), Seeking Safety, Reasoning &amp; Rehabilitation II for Youth, Motivational Enhancement Therapy/Cognitive Behavioral Therapy (MET/CBT 12) and mental health treatment.  Y.A.C. staff, along with the treatment providers, work hard to ensure that access to services is not a barrier to treatment and support.  Transportation services are provided for youth with challenges in this area.  If there is a need for food, clothing, or hygiene items, staff access available resources to assist the youth.  This has proven critical with the needs demonstrated following the onset of the pandemic.  With distance learning imposed, staff have creatively worked to support youth in helping meet their educational needs.  Additionally, pro-social activities and community service learning projects have been afforded, providing youth education and an opportunity to give back in a positive manner to our community.  During the fiscal year 2020-2021, approximately 122 youth were referred for services offered through the Y.A.C.   </t>
  </si>
  <si>
    <t xml:space="preserve">JJCPA funds are used to support work with the W. Haywood Burns Institute who is leading the Solano County Reducing Racial and Ethnic Disparities (R.E.D.) Initiative. Staff from the agencies represented on the Juvenile Justice Coordinating Council (JJCC) collaborated to identify whether, and to what extent, racial and ethnic disparities exist in Solano County’s juvenile justice system.  Utilizing a data driven process, the group worked to identify disparities, and pilot or adopt policy changes that reduce disparate entry and deeper advancement of Youth of Color in the juvenile justice system.  In 2017, the W. Haywood Burns Institute reviewed booking criteria, detention data, and met regularly with a team from JDF.  Based on the collaborative findings, the booking criteria was revised, and a Detention Screening Tool (DST) was developed, tested and implemented, ensuring objective measures are utilized in detention decisions.  This change has assured that only youth who present a threat to community safety or are likely to flee the jurisdiction of the Juvenile Court are detained.  The initial focus of the R.E.D. Committee was on the analysis of county-wide juvenile arrests, detention statistics, and existing youth diversion programs.  The R.E.D. Committee continues its work in the County to reduce disparities among people of color impacted by the juvenile justice system.  W. Haywood Burns staff facilitated the R.E.D. project committee discussions regarding policy development and interventions.  They continue to  provide consultation and guidance to the R.E.D. committee and R.E.D. coordinator.  The Committee provides regular updates to the JJCC, and provides oversight and direction to the Youth Reinvestment Grant (YRG).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</si>
</sst>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9"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0">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0" fillId="6" borderId="10" xfId="0" applyFill="1" applyBorder="1" applyAlignment="1" applyProtection="1">
      <alignment horizontal="right"/>
      <protection locked="0"/>
    </xf>
    <xf numFmtId="0" fontId="0" fillId="6" borderId="8" xfId="0" applyFill="1" applyBorder="1" applyAlignment="1" applyProtection="1">
      <alignment horizontal="right"/>
      <protection locked="0"/>
    </xf>
    <xf numFmtId="0" fontId="0" fillId="6" borderId="9" xfId="0" applyFill="1" applyBorder="1" applyAlignment="1" applyProtection="1">
      <alignment horizontal="right"/>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lbright@solanocounty.com" TargetMode="External"/><Relationship Id="rId1" Type="http://schemas.openxmlformats.org/officeDocument/2006/relationships/hyperlink" Target="mailto:apotter@solanocounty.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120" zoomScaleNormal="120" workbookViewId="0">
      <pane ySplit="6" topLeftCell="A10" activePane="bottomLeft" state="frozen"/>
      <selection pane="bottomLeft" activeCell="M63" sqref="M63"/>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927</v>
      </c>
      <c r="E4" s="87"/>
      <c r="F4" s="87"/>
      <c r="G4" s="87"/>
      <c r="H4" s="87"/>
      <c r="I4" s="87"/>
      <c r="J4" s="88"/>
    </row>
    <row r="5" spans="1:10" ht="15" customHeight="1" x14ac:dyDescent="0.2">
      <c r="A5" s="259"/>
      <c r="B5" s="260"/>
      <c r="C5" s="105"/>
      <c r="D5" s="107" t="s">
        <v>921</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922</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928</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450</v>
      </c>
      <c r="B24" s="266"/>
      <c r="C24" s="266"/>
      <c r="D24" s="266"/>
      <c r="E24" s="267"/>
      <c r="F24" s="268">
        <v>44413</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934</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935</v>
      </c>
      <c r="B34" s="242"/>
      <c r="C34" s="243"/>
      <c r="D34" s="263" t="s">
        <v>936</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926</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5C1E0981-1F16-4F3D-B770-7563134BA7AF}"/>
    <hyperlink ref="D34" r:id="rId2" xr:uid="{7B956113-C6C9-4F3E-A544-4856B2E7378B}"/>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9" t="s">
        <v>322</v>
      </c>
      <c r="B1" s="590"/>
      <c r="C1" s="590"/>
      <c r="D1" s="590"/>
      <c r="E1" s="590"/>
      <c r="F1" s="590"/>
      <c r="G1" s="590"/>
      <c r="H1" s="590"/>
      <c r="I1" s="590"/>
      <c r="J1" s="591"/>
    </row>
    <row r="2" spans="1:11" x14ac:dyDescent="0.2">
      <c r="A2" s="592" t="s">
        <v>199</v>
      </c>
      <c r="B2" s="593"/>
      <c r="C2" s="593"/>
      <c r="D2" s="593"/>
      <c r="E2" s="593"/>
      <c r="F2" s="593"/>
      <c r="G2" s="593"/>
      <c r="H2" s="593"/>
      <c r="I2" s="593"/>
      <c r="J2" s="594"/>
    </row>
    <row r="3" spans="1:11" x14ac:dyDescent="0.2">
      <c r="A3" s="595"/>
      <c r="B3" s="596"/>
      <c r="C3" s="596"/>
      <c r="D3" s="596"/>
      <c r="E3" s="596"/>
      <c r="F3" s="596"/>
      <c r="G3" s="596"/>
      <c r="H3" s="596"/>
      <c r="I3" s="596"/>
      <c r="J3" s="597"/>
    </row>
    <row r="4" spans="1:11" x14ac:dyDescent="0.2">
      <c r="A4" s="598"/>
      <c r="B4" s="599"/>
      <c r="C4" s="599"/>
      <c r="D4" s="599"/>
      <c r="E4" s="599"/>
      <c r="F4" s="599"/>
      <c r="G4" s="599"/>
      <c r="H4" s="599"/>
      <c r="I4" s="599"/>
      <c r="J4" s="600"/>
    </row>
    <row r="5" spans="1:11" x14ac:dyDescent="0.2">
      <c r="A5" s="6"/>
      <c r="B5" s="7"/>
      <c r="C5" s="7"/>
      <c r="D5" s="7"/>
      <c r="E5" s="7"/>
      <c r="F5" s="7"/>
      <c r="G5" s="7"/>
      <c r="H5" s="7"/>
      <c r="I5" s="7"/>
      <c r="J5" s="8"/>
    </row>
    <row r="6" spans="1:11" x14ac:dyDescent="0.2">
      <c r="A6" s="32"/>
      <c r="B6" s="4"/>
      <c r="C6" s="4"/>
      <c r="D6" s="4"/>
      <c r="E6" s="4"/>
      <c r="F6" s="4"/>
      <c r="G6" s="4"/>
      <c r="H6" s="601" t="s">
        <v>200</v>
      </c>
      <c r="I6" s="601"/>
      <c r="J6" s="602"/>
      <c r="K6" s="3"/>
    </row>
    <row r="7" spans="1:11" x14ac:dyDescent="0.2">
      <c r="A7" s="605" t="s">
        <v>201</v>
      </c>
      <c r="B7" s="606"/>
      <c r="C7" s="606"/>
      <c r="D7" s="606"/>
      <c r="E7" s="606"/>
      <c r="F7" s="606"/>
      <c r="G7" s="606"/>
      <c r="H7" s="603"/>
      <c r="I7" s="603"/>
      <c r="J7" s="604"/>
    </row>
    <row r="8" spans="1:11" x14ac:dyDescent="0.2">
      <c r="A8" s="583" t="s">
        <v>369</v>
      </c>
      <c r="B8" s="584"/>
      <c r="C8" s="584"/>
      <c r="D8" s="584"/>
      <c r="E8" s="584"/>
      <c r="F8" s="584"/>
      <c r="G8" s="585"/>
      <c r="H8" s="5"/>
      <c r="I8" s="33"/>
      <c r="J8" s="5"/>
    </row>
    <row r="9" spans="1:11" x14ac:dyDescent="0.2">
      <c r="A9" s="586" t="s">
        <v>370</v>
      </c>
      <c r="B9" s="587"/>
      <c r="C9" s="587"/>
      <c r="D9" s="587"/>
      <c r="E9" s="587"/>
      <c r="F9" s="587"/>
      <c r="G9" s="588"/>
      <c r="H9" s="5"/>
      <c r="I9" s="34"/>
      <c r="J9" s="5"/>
    </row>
    <row r="10" spans="1:11" x14ac:dyDescent="0.2">
      <c r="A10" s="583" t="s">
        <v>202</v>
      </c>
      <c r="B10" s="584"/>
      <c r="C10" s="584"/>
      <c r="D10" s="584"/>
      <c r="E10" s="584"/>
      <c r="F10" s="584"/>
      <c r="G10" s="585"/>
      <c r="H10" s="5"/>
      <c r="I10" s="33"/>
      <c r="J10" s="5"/>
    </row>
    <row r="11" spans="1:11" x14ac:dyDescent="0.2">
      <c r="A11" s="586" t="s">
        <v>203</v>
      </c>
      <c r="B11" s="587"/>
      <c r="C11" s="587"/>
      <c r="D11" s="587"/>
      <c r="E11" s="587"/>
      <c r="F11" s="587"/>
      <c r="G11" s="588"/>
      <c r="H11" s="5"/>
      <c r="I11" s="34"/>
      <c r="J11" s="5"/>
    </row>
    <row r="12" spans="1:11" x14ac:dyDescent="0.2">
      <c r="A12" s="583" t="s">
        <v>204</v>
      </c>
      <c r="B12" s="584"/>
      <c r="C12" s="584"/>
      <c r="D12" s="584"/>
      <c r="E12" s="584"/>
      <c r="F12" s="584"/>
      <c r="G12" s="585"/>
      <c r="H12" s="5"/>
      <c r="I12" s="33"/>
      <c r="J12" s="5"/>
    </row>
    <row r="13" spans="1:11" x14ac:dyDescent="0.2">
      <c r="A13" s="586" t="s">
        <v>205</v>
      </c>
      <c r="B13" s="587"/>
      <c r="C13" s="587"/>
      <c r="D13" s="587"/>
      <c r="E13" s="587"/>
      <c r="F13" s="587"/>
      <c r="G13" s="588"/>
      <c r="H13" s="5"/>
      <c r="I13" s="34"/>
      <c r="J13" s="5"/>
    </row>
    <row r="14" spans="1:11" x14ac:dyDescent="0.2">
      <c r="A14" s="583" t="s">
        <v>371</v>
      </c>
      <c r="B14" s="584"/>
      <c r="C14" s="584"/>
      <c r="D14" s="584"/>
      <c r="E14" s="584"/>
      <c r="F14" s="584"/>
      <c r="G14" s="585"/>
      <c r="H14" s="5"/>
      <c r="I14" s="33"/>
      <c r="J14" s="5"/>
    </row>
    <row r="15" spans="1:11" x14ac:dyDescent="0.2">
      <c r="A15" s="586" t="s">
        <v>206</v>
      </c>
      <c r="B15" s="587"/>
      <c r="C15" s="587"/>
      <c r="D15" s="587"/>
      <c r="E15" s="587"/>
      <c r="F15" s="587"/>
      <c r="G15" s="588"/>
      <c r="H15" s="5"/>
      <c r="I15" s="34"/>
      <c r="J15" s="5"/>
    </row>
    <row r="16" spans="1:11" x14ac:dyDescent="0.2">
      <c r="A16" s="583" t="s">
        <v>207</v>
      </c>
      <c r="B16" s="584"/>
      <c r="C16" s="584"/>
      <c r="D16" s="584"/>
      <c r="E16" s="584"/>
      <c r="F16" s="584"/>
      <c r="G16" s="585"/>
      <c r="H16" s="5"/>
      <c r="I16" s="33"/>
      <c r="J16" s="5"/>
    </row>
    <row r="17" spans="1:10" x14ac:dyDescent="0.2">
      <c r="A17" s="586" t="s">
        <v>208</v>
      </c>
      <c r="B17" s="587"/>
      <c r="C17" s="587"/>
      <c r="D17" s="587"/>
      <c r="E17" s="587"/>
      <c r="F17" s="587"/>
      <c r="G17" s="588"/>
      <c r="H17" s="5"/>
      <c r="I17" s="34"/>
      <c r="J17" s="5"/>
    </row>
    <row r="18" spans="1:10" x14ac:dyDescent="0.2">
      <c r="A18" s="583" t="s">
        <v>209</v>
      </c>
      <c r="B18" s="584"/>
      <c r="C18" s="584"/>
      <c r="D18" s="584"/>
      <c r="E18" s="584"/>
      <c r="F18" s="584"/>
      <c r="G18" s="585"/>
      <c r="H18" s="5"/>
      <c r="I18" s="33"/>
      <c r="J18" s="5"/>
    </row>
    <row r="19" spans="1:10" x14ac:dyDescent="0.2">
      <c r="A19" s="586" t="s">
        <v>210</v>
      </c>
      <c r="B19" s="588"/>
      <c r="C19" s="609"/>
      <c r="D19" s="610"/>
      <c r="E19" s="610"/>
      <c r="F19" s="610"/>
      <c r="G19" s="611"/>
      <c r="H19" s="5"/>
      <c r="I19" s="34"/>
      <c r="J19" s="5"/>
    </row>
    <row r="20" spans="1:10" x14ac:dyDescent="0.2">
      <c r="A20" s="583" t="s">
        <v>210</v>
      </c>
      <c r="B20" s="585"/>
      <c r="C20" s="612"/>
      <c r="D20" s="613"/>
      <c r="E20" s="613"/>
      <c r="F20" s="613"/>
      <c r="G20" s="614"/>
      <c r="H20" s="5"/>
      <c r="I20" s="33"/>
      <c r="J20" s="5"/>
    </row>
    <row r="21" spans="1:10" x14ac:dyDescent="0.2">
      <c r="A21" s="586" t="s">
        <v>210</v>
      </c>
      <c r="B21" s="588"/>
      <c r="C21" s="609"/>
      <c r="D21" s="610"/>
      <c r="E21" s="610"/>
      <c r="F21" s="610"/>
      <c r="G21" s="611"/>
      <c r="H21" s="5"/>
      <c r="I21" s="34"/>
      <c r="J21" s="5"/>
    </row>
    <row r="22" spans="1:10" x14ac:dyDescent="0.2">
      <c r="A22" s="583" t="s">
        <v>210</v>
      </c>
      <c r="B22" s="585"/>
      <c r="C22" s="612"/>
      <c r="D22" s="613"/>
      <c r="E22" s="613"/>
      <c r="F22" s="613"/>
      <c r="G22" s="614"/>
      <c r="H22" s="5"/>
      <c r="I22" s="33"/>
      <c r="J22" s="5"/>
    </row>
    <row r="56" spans="1:8" x14ac:dyDescent="0.2">
      <c r="A56" s="607" t="s">
        <v>325</v>
      </c>
      <c r="B56" s="607"/>
      <c r="C56" s="607"/>
      <c r="D56" s="607"/>
      <c r="E56" s="608" t="str">
        <f>County</f>
        <v>Solano</v>
      </c>
      <c r="F56" s="608"/>
      <c r="G56" s="608"/>
      <c r="H56" s="608"/>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9" t="s">
        <v>190</v>
      </c>
      <c r="B1" s="590"/>
      <c r="C1" s="590"/>
      <c r="D1" s="590"/>
      <c r="E1" s="590"/>
      <c r="F1" s="590"/>
      <c r="G1" s="590"/>
      <c r="H1" s="590"/>
      <c r="I1" s="590"/>
      <c r="J1" s="591"/>
    </row>
    <row r="2" spans="1:10" x14ac:dyDescent="0.2">
      <c r="A2" s="631" t="s">
        <v>390</v>
      </c>
      <c r="B2" s="632"/>
      <c r="C2" s="632"/>
      <c r="D2" s="632"/>
      <c r="E2" s="632"/>
      <c r="F2" s="632"/>
      <c r="G2" s="632"/>
      <c r="H2" s="632"/>
      <c r="I2" s="632"/>
      <c r="J2" s="633"/>
    </row>
    <row r="3" spans="1:10" x14ac:dyDescent="0.2">
      <c r="A3" s="627" t="s">
        <v>391</v>
      </c>
      <c r="B3" s="628"/>
      <c r="C3" s="628"/>
      <c r="D3" s="628"/>
      <c r="E3" s="628"/>
      <c r="F3" s="628"/>
      <c r="G3" s="628"/>
      <c r="H3" s="628"/>
      <c r="I3" s="628"/>
      <c r="J3" s="629"/>
    </row>
    <row r="4" spans="1:10" x14ac:dyDescent="0.2">
      <c r="A4" s="627" t="s">
        <v>392</v>
      </c>
      <c r="B4" s="628"/>
      <c r="C4" s="628"/>
      <c r="D4" s="628"/>
      <c r="E4" s="628"/>
      <c r="F4" s="628"/>
      <c r="G4" s="628"/>
      <c r="H4" s="628"/>
      <c r="I4" s="628"/>
      <c r="J4" s="629"/>
    </row>
    <row r="5" spans="1:10" x14ac:dyDescent="0.2">
      <c r="A5" s="627" t="s">
        <v>393</v>
      </c>
      <c r="B5" s="628"/>
      <c r="C5" s="628"/>
      <c r="D5" s="628"/>
      <c r="E5" s="628"/>
      <c r="F5" s="628"/>
      <c r="G5" s="628"/>
      <c r="H5" s="628"/>
      <c r="I5" s="628"/>
      <c r="J5" s="629"/>
    </row>
    <row r="6" spans="1:10" x14ac:dyDescent="0.2">
      <c r="A6" s="630" t="s">
        <v>394</v>
      </c>
      <c r="B6" s="619"/>
      <c r="C6" s="619"/>
      <c r="D6" s="619"/>
      <c r="E6" s="619"/>
      <c r="F6" s="619"/>
      <c r="G6" s="619"/>
      <c r="H6" s="619"/>
      <c r="I6" s="619"/>
      <c r="J6" s="620"/>
    </row>
    <row r="7" spans="1:10" x14ac:dyDescent="0.2">
      <c r="A7" s="18" t="s">
        <v>395</v>
      </c>
      <c r="B7" s="19"/>
      <c r="C7" s="19"/>
      <c r="D7" s="19"/>
      <c r="E7" s="19"/>
      <c r="F7" s="19"/>
      <c r="G7" s="19"/>
      <c r="H7" s="35"/>
      <c r="I7" s="19"/>
      <c r="J7" s="20"/>
    </row>
    <row r="8" spans="1:10" x14ac:dyDescent="0.2">
      <c r="A8" s="615" t="s">
        <v>396</v>
      </c>
      <c r="B8" s="616"/>
      <c r="C8" s="616"/>
      <c r="D8" s="616"/>
      <c r="E8" s="616"/>
      <c r="F8" s="616"/>
      <c r="G8" s="616"/>
      <c r="H8" s="616"/>
      <c r="I8" s="616"/>
      <c r="J8" s="617"/>
    </row>
    <row r="9" spans="1:10" x14ac:dyDescent="0.2">
      <c r="A9" s="618" t="s">
        <v>196</v>
      </c>
      <c r="B9" s="619"/>
      <c r="C9" s="619"/>
      <c r="D9" s="619"/>
      <c r="E9" s="619"/>
      <c r="F9" s="619"/>
      <c r="G9" s="619"/>
      <c r="H9" s="619"/>
      <c r="I9" s="619"/>
      <c r="J9" s="620"/>
    </row>
    <row r="10" spans="1:10" x14ac:dyDescent="0.2">
      <c r="A10" s="626"/>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6"/>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21" t="s">
        <v>327</v>
      </c>
      <c r="B39" s="622"/>
      <c r="C39" s="622"/>
      <c r="D39" s="622"/>
      <c r="E39" s="622"/>
      <c r="F39" s="622"/>
      <c r="G39" s="622"/>
      <c r="H39" s="622"/>
      <c r="I39" s="622"/>
      <c r="J39" s="623"/>
    </row>
    <row r="40" spans="1:10" x14ac:dyDescent="0.2">
      <c r="A40" s="618" t="s">
        <v>321</v>
      </c>
      <c r="B40" s="624"/>
      <c r="C40" s="624"/>
      <c r="D40" s="624"/>
      <c r="E40" s="624"/>
      <c r="F40" s="624"/>
      <c r="G40" s="624"/>
      <c r="H40" s="624"/>
      <c r="I40" s="624"/>
      <c r="J40" s="625"/>
    </row>
    <row r="41" spans="1:10" x14ac:dyDescent="0.2">
      <c r="A41" s="626"/>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7" t="s">
        <v>325</v>
      </c>
      <c r="B53" s="607"/>
      <c r="C53" s="607"/>
      <c r="D53" s="607"/>
      <c r="E53" s="608" t="str">
        <f>County</f>
        <v>Solano</v>
      </c>
      <c r="F53" s="608"/>
      <c r="G53" s="608"/>
      <c r="H53" s="608"/>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9" t="s">
        <v>285</v>
      </c>
      <c r="B1" s="590"/>
      <c r="C1" s="590"/>
      <c r="D1" s="590"/>
      <c r="E1" s="590"/>
      <c r="F1" s="590"/>
      <c r="G1" s="590"/>
      <c r="H1" s="590"/>
      <c r="I1" s="590"/>
      <c r="J1" s="591"/>
    </row>
    <row r="2" spans="1:10" x14ac:dyDescent="0.2">
      <c r="A2" s="631" t="s">
        <v>397</v>
      </c>
      <c r="B2" s="632"/>
      <c r="C2" s="632"/>
      <c r="D2" s="632"/>
      <c r="E2" s="632"/>
      <c r="F2" s="632"/>
      <c r="G2" s="632"/>
      <c r="H2" s="632"/>
      <c r="I2" s="632"/>
      <c r="J2" s="633"/>
    </row>
    <row r="3" spans="1:10" x14ac:dyDescent="0.2">
      <c r="A3" s="627" t="s">
        <v>398</v>
      </c>
      <c r="B3" s="628"/>
      <c r="C3" s="628"/>
      <c r="D3" s="628"/>
      <c r="E3" s="628"/>
      <c r="F3" s="628"/>
      <c r="G3" s="628"/>
      <c r="H3" s="628"/>
      <c r="I3" s="628"/>
      <c r="J3" s="629"/>
    </row>
    <row r="4" spans="1:10" x14ac:dyDescent="0.2">
      <c r="A4" s="627" t="s">
        <v>399</v>
      </c>
      <c r="B4" s="628"/>
      <c r="C4" s="628"/>
      <c r="D4" s="628"/>
      <c r="E4" s="628"/>
      <c r="F4" s="628"/>
      <c r="G4" s="628"/>
      <c r="H4" s="628"/>
      <c r="I4" s="628"/>
      <c r="J4" s="629"/>
    </row>
    <row r="5" spans="1:10" x14ac:dyDescent="0.2">
      <c r="A5" s="627" t="s">
        <v>400</v>
      </c>
      <c r="B5" s="628"/>
      <c r="C5" s="628"/>
      <c r="D5" s="628"/>
      <c r="E5" s="628"/>
      <c r="F5" s="628"/>
      <c r="G5" s="628"/>
      <c r="H5" s="628"/>
      <c r="I5" s="628"/>
      <c r="J5" s="629"/>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8" t="s">
        <v>194</v>
      </c>
      <c r="B8" s="619"/>
      <c r="C8" s="619"/>
      <c r="D8" s="619"/>
      <c r="E8" s="619"/>
      <c r="F8" s="619"/>
      <c r="G8" s="619"/>
      <c r="H8" s="619"/>
      <c r="I8" s="619"/>
      <c r="J8" s="620"/>
    </row>
    <row r="9" spans="1:10" x14ac:dyDescent="0.2">
      <c r="A9" s="626"/>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4" t="s">
        <v>213</v>
      </c>
      <c r="B25" s="635"/>
      <c r="C25" s="635"/>
      <c r="D25" s="636"/>
      <c r="E25" s="634"/>
      <c r="F25" s="636"/>
      <c r="G25" s="634"/>
      <c r="H25" s="635"/>
      <c r="I25" s="635"/>
      <c r="J25" s="636"/>
    </row>
    <row r="26" spans="1:10" x14ac:dyDescent="0.2">
      <c r="A26" s="639" t="s">
        <v>195</v>
      </c>
      <c r="B26" s="640"/>
      <c r="C26" s="640"/>
      <c r="D26" s="640"/>
      <c r="E26" s="640"/>
      <c r="F26" s="640"/>
      <c r="G26" s="640"/>
      <c r="H26" s="640"/>
      <c r="I26" s="640"/>
      <c r="J26" s="641"/>
    </row>
    <row r="27" spans="1:10" x14ac:dyDescent="0.2">
      <c r="A27" s="642"/>
      <c r="B27" s="643"/>
      <c r="C27" s="643"/>
      <c r="D27" s="643"/>
      <c r="E27" s="643"/>
      <c r="F27" s="643"/>
      <c r="G27" s="643"/>
      <c r="H27" s="643"/>
      <c r="I27" s="643"/>
      <c r="J27" s="644"/>
    </row>
    <row r="28" spans="1:10" x14ac:dyDescent="0.2">
      <c r="A28" s="645"/>
      <c r="B28" s="646"/>
      <c r="C28" s="646"/>
      <c r="D28" s="646"/>
      <c r="E28" s="646"/>
      <c r="F28" s="646"/>
      <c r="G28" s="646"/>
      <c r="H28" s="646"/>
      <c r="I28" s="646"/>
      <c r="J28" s="647"/>
    </row>
    <row r="29" spans="1:10" x14ac:dyDescent="0.2">
      <c r="A29" s="626"/>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8" t="s">
        <v>403</v>
      </c>
      <c r="B53" s="648"/>
      <c r="C53" s="648"/>
      <c r="D53" s="648"/>
      <c r="E53" s="648"/>
      <c r="F53" s="648"/>
      <c r="G53" s="648"/>
      <c r="H53" s="648"/>
      <c r="I53" s="648"/>
      <c r="J53" s="648"/>
    </row>
    <row r="54" spans="1:10" x14ac:dyDescent="0.2">
      <c r="A54" s="649" t="s">
        <v>404</v>
      </c>
      <c r="B54" s="649"/>
      <c r="C54" s="649"/>
      <c r="D54" s="649"/>
      <c r="E54" s="649"/>
      <c r="F54" s="649"/>
      <c r="G54" s="649"/>
      <c r="H54" s="649"/>
      <c r="I54" s="649"/>
      <c r="J54" s="649"/>
    </row>
    <row r="55" spans="1:10" x14ac:dyDescent="0.2">
      <c r="A55" s="39"/>
      <c r="B55" s="39"/>
      <c r="C55" s="39"/>
      <c r="D55" s="39"/>
      <c r="E55" s="39"/>
      <c r="F55" s="39"/>
      <c r="G55" s="39"/>
      <c r="H55" s="39"/>
      <c r="I55" s="39"/>
      <c r="J55" s="39"/>
    </row>
    <row r="56" spans="1:10" x14ac:dyDescent="0.2">
      <c r="A56" s="607" t="s">
        <v>325</v>
      </c>
      <c r="B56" s="607"/>
      <c r="C56" s="607"/>
      <c r="D56" s="607"/>
      <c r="E56" s="637" t="str">
        <f>County</f>
        <v>Solano</v>
      </c>
      <c r="F56" s="637"/>
      <c r="G56" s="637"/>
      <c r="H56" s="637"/>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Solano</v>
      </c>
    </row>
    <row r="2" spans="1:2" x14ac:dyDescent="0.2">
      <c r="A2" t="s">
        <v>541</v>
      </c>
      <c r="B2" s="25">
        <f>Reportdate</f>
        <v>44413</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Amy Potter</v>
      </c>
    </row>
    <row r="10" spans="1:2" x14ac:dyDescent="0.2">
      <c r="A10" t="s">
        <v>218</v>
      </c>
      <c r="B10" t="str">
        <f>primarytitle</f>
        <v>Probation Services Manager</v>
      </c>
    </row>
    <row r="11" spans="1:2" x14ac:dyDescent="0.2">
      <c r="A11" t="s">
        <v>217</v>
      </c>
      <c r="B11" t="str">
        <f>primphone</f>
        <v>(707) 784-7545</v>
      </c>
    </row>
    <row r="12" spans="1:2" x14ac:dyDescent="0.2">
      <c r="A12" t="s">
        <v>193</v>
      </c>
      <c r="B12" s="10" t="str">
        <f>preemail</f>
        <v>apotter@solanocounty.com</v>
      </c>
    </row>
    <row r="13" spans="1:2" x14ac:dyDescent="0.2">
      <c r="A13" t="s">
        <v>365</v>
      </c>
      <c r="B13" t="str">
        <f>seccontact</f>
        <v>Shawna Albright</v>
      </c>
    </row>
    <row r="14" spans="1:2" x14ac:dyDescent="0.2">
      <c r="A14" t="s">
        <v>366</v>
      </c>
      <c r="B14" t="str">
        <f>seccontitle</f>
        <v>Deputy Director</v>
      </c>
    </row>
    <row r="15" spans="1:2" x14ac:dyDescent="0.2">
      <c r="A15" t="s">
        <v>367</v>
      </c>
      <c r="B15" t="str">
        <f>secphone</f>
        <v>(707) 784-6530</v>
      </c>
    </row>
    <row r="16" spans="1:2" x14ac:dyDescent="0.2">
      <c r="A16" t="s">
        <v>368</v>
      </c>
      <c r="B16" t="str">
        <f>secemail</f>
        <v>salbright@solanocounty.com</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0</v>
      </c>
    </row>
    <row r="34" spans="1:2" x14ac:dyDescent="0.2">
      <c r="A34" t="s">
        <v>557</v>
      </c>
      <c r="B34" s="11">
        <f>t1jjcpaserv</f>
        <v>0</v>
      </c>
    </row>
    <row r="35" spans="1:2" x14ac:dyDescent="0.2">
      <c r="A35" t="s">
        <v>558</v>
      </c>
      <c r="B35" s="11">
        <f>t1jjcpaprof</f>
        <v>256082</v>
      </c>
    </row>
    <row r="36" spans="1:2" x14ac:dyDescent="0.2">
      <c r="A36" t="s">
        <v>559</v>
      </c>
      <c r="B36" s="11">
        <f>t1jjcpacbo</f>
        <v>424862</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680944</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Solano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Solano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680944</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Solano</v>
      </c>
      <c r="B2" s="25">
        <f>Reportdate</f>
        <v>44413</v>
      </c>
      <c r="C2" s="24" t="e">
        <f>Chief</f>
        <v>#REF!</v>
      </c>
      <c r="D2" t="e">
        <f>Chiefphone2</f>
        <v>#REF!</v>
      </c>
      <c r="E2" s="10" t="e">
        <f>Address</f>
        <v>#REF!</v>
      </c>
      <c r="F2" s="10" t="e">
        <f>City</f>
        <v>#REF!</v>
      </c>
      <c r="G2" s="9" t="e">
        <f>ZIP</f>
        <v>#REF!</v>
      </c>
      <c r="H2" s="10" t="e">
        <f>Chiefemail2</f>
        <v>#REF!</v>
      </c>
      <c r="I2" t="str">
        <f>primcontact</f>
        <v>Amy Potter</v>
      </c>
      <c r="J2" t="str">
        <f>primarytitle</f>
        <v>Probation Services Manager</v>
      </c>
      <c r="K2" t="str">
        <f>primphone</f>
        <v>(707) 784-7545</v>
      </c>
      <c r="L2" s="10" t="str">
        <f>preemail</f>
        <v>apotter@solanocounty.com</v>
      </c>
      <c r="M2" t="str">
        <f>seccontact</f>
        <v>Shawna Albright</v>
      </c>
      <c r="N2" t="str">
        <f>seccontitle</f>
        <v>Deputy Director</v>
      </c>
      <c r="O2" t="str">
        <f>secphone</f>
        <v>(707) 784-6530</v>
      </c>
      <c r="P2" t="str">
        <f>secemail</f>
        <v>salbright@solanocounty.com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0</v>
      </c>
      <c r="AI2" s="11">
        <f>t1jjcpaprof</f>
        <v>256082</v>
      </c>
      <c r="AJ2" s="11">
        <f>t1jjcpacbo</f>
        <v>424862</v>
      </c>
      <c r="AK2" s="11">
        <f>t1jjcpaequip</f>
        <v>0</v>
      </c>
      <c r="AL2" s="11">
        <f>t1jjcpaadmin</f>
        <v>0</v>
      </c>
      <c r="AM2" s="11">
        <f>t1jjcpaothr1</f>
        <v>0</v>
      </c>
      <c r="AN2" s="11">
        <f>t1jjcpaothr2</f>
        <v>0</v>
      </c>
      <c r="AO2" s="11">
        <f>t1jjcpaothr3</f>
        <v>0</v>
      </c>
      <c r="AP2" s="11">
        <f>t1jjcpatot</f>
        <v>680944</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Solano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Solano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680944</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14" sqref="I14:J14"/>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Solano</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923</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0</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111</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351</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c r="J14" s="291"/>
      <c r="K14" s="97"/>
      <c r="L14" s="97"/>
      <c r="M14" s="97"/>
      <c r="N14" s="97"/>
      <c r="O14" s="98"/>
    </row>
    <row r="15" spans="1:24" ht="14.25" x14ac:dyDescent="0.2">
      <c r="A15" s="91"/>
      <c r="B15" s="45"/>
      <c r="C15" s="128"/>
      <c r="D15" s="128"/>
      <c r="E15" s="296" t="s">
        <v>815</v>
      </c>
      <c r="F15" s="296"/>
      <c r="G15" s="296"/>
      <c r="H15" s="296"/>
      <c r="I15" s="288"/>
      <c r="J15" s="289"/>
      <c r="K15" s="97"/>
      <c r="L15" s="97"/>
      <c r="M15" s="97"/>
      <c r="N15" s="97"/>
      <c r="O15" s="98"/>
    </row>
    <row r="16" spans="1:24" ht="15" x14ac:dyDescent="0.25">
      <c r="A16" s="102"/>
      <c r="B16" s="45"/>
      <c r="C16" s="128"/>
      <c r="D16" s="128"/>
      <c r="E16" s="298" t="s">
        <v>827</v>
      </c>
      <c r="F16" s="298"/>
      <c r="G16" s="298"/>
      <c r="H16" s="298"/>
      <c r="I16" s="292">
        <f>SUM(I14:J15)</f>
        <v>0</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c r="J20" s="291"/>
      <c r="K20" s="97"/>
      <c r="L20" s="97"/>
      <c r="M20" s="97"/>
      <c r="N20" s="97"/>
      <c r="O20" s="98"/>
    </row>
    <row r="21" spans="1:24" ht="14.25" x14ac:dyDescent="0.2">
      <c r="A21" s="102"/>
      <c r="B21" s="128"/>
      <c r="C21" s="128"/>
      <c r="D21" s="128"/>
      <c r="E21" s="296" t="s">
        <v>818</v>
      </c>
      <c r="F21" s="296"/>
      <c r="G21" s="296"/>
      <c r="H21" s="296"/>
      <c r="I21" s="309"/>
      <c r="J21" s="310"/>
      <c r="K21" s="97"/>
      <c r="L21" s="97"/>
      <c r="M21" s="97"/>
      <c r="N21" s="97"/>
      <c r="O21" s="98"/>
    </row>
    <row r="22" spans="1:24" ht="14.25" x14ac:dyDescent="0.2">
      <c r="A22" s="102"/>
      <c r="B22" s="128"/>
      <c r="C22" s="128"/>
      <c r="D22" s="128"/>
      <c r="E22" s="297" t="s">
        <v>819</v>
      </c>
      <c r="F22" s="297"/>
      <c r="G22" s="297"/>
      <c r="H22" s="297"/>
      <c r="I22" s="290"/>
      <c r="J22" s="291"/>
      <c r="K22" s="97"/>
      <c r="L22" s="97"/>
      <c r="M22" s="97"/>
      <c r="N22" s="97"/>
      <c r="O22" s="98"/>
    </row>
    <row r="23" spans="1:24" ht="14.25" x14ac:dyDescent="0.2">
      <c r="A23" s="102"/>
      <c r="B23" s="128"/>
      <c r="C23" s="128"/>
      <c r="D23" s="128"/>
      <c r="E23" s="296" t="s">
        <v>820</v>
      </c>
      <c r="F23" s="296"/>
      <c r="G23" s="296"/>
      <c r="H23" s="296"/>
      <c r="I23" s="288"/>
      <c r="J23" s="289"/>
      <c r="K23" s="97"/>
      <c r="L23" s="97"/>
      <c r="M23" s="97"/>
      <c r="N23" s="97"/>
      <c r="O23" s="98"/>
    </row>
    <row r="24" spans="1:24" ht="14.25" x14ac:dyDescent="0.2">
      <c r="A24" s="102"/>
      <c r="B24" s="128"/>
      <c r="C24" s="128"/>
      <c r="D24" s="128"/>
      <c r="E24" s="297" t="s">
        <v>821</v>
      </c>
      <c r="F24" s="297"/>
      <c r="G24" s="297"/>
      <c r="H24" s="297"/>
      <c r="I24" s="290"/>
      <c r="J24" s="291"/>
      <c r="K24" s="97"/>
      <c r="L24" s="97"/>
      <c r="M24" s="97"/>
      <c r="N24" s="97"/>
      <c r="O24" s="98"/>
    </row>
    <row r="25" spans="1:24" ht="14.25" x14ac:dyDescent="0.2">
      <c r="A25" s="102"/>
      <c r="B25" s="128"/>
      <c r="C25" s="128"/>
      <c r="D25" s="128"/>
      <c r="E25" s="296" t="s">
        <v>822</v>
      </c>
      <c r="F25" s="296"/>
      <c r="G25" s="296"/>
      <c r="H25" s="296"/>
      <c r="I25" s="288"/>
      <c r="J25" s="289"/>
      <c r="K25" s="97"/>
      <c r="L25" s="97"/>
      <c r="M25" s="97"/>
      <c r="N25" s="97"/>
      <c r="O25" s="98"/>
    </row>
    <row r="26" spans="1:24" ht="14.25" x14ac:dyDescent="0.2">
      <c r="A26" s="102"/>
      <c r="B26" s="128"/>
      <c r="C26" s="128"/>
      <c r="D26" s="128"/>
      <c r="E26" s="297" t="s">
        <v>823</v>
      </c>
      <c r="F26" s="297"/>
      <c r="G26" s="297"/>
      <c r="H26" s="297"/>
      <c r="I26" s="290"/>
      <c r="J26" s="291"/>
      <c r="K26" s="97"/>
      <c r="L26" s="97"/>
      <c r="M26" s="97"/>
      <c r="N26" s="97"/>
      <c r="O26" s="98"/>
    </row>
    <row r="27" spans="1:24" ht="15" x14ac:dyDescent="0.25">
      <c r="A27" s="102"/>
      <c r="B27" s="128"/>
      <c r="C27" s="128"/>
      <c r="D27" s="128"/>
      <c r="E27" s="298" t="s">
        <v>827</v>
      </c>
      <c r="F27" s="298"/>
      <c r="G27" s="298"/>
      <c r="H27" s="298"/>
      <c r="I27" s="292">
        <f>SUM(I20:J26)</f>
        <v>0</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9" activePane="bottomLeft" state="frozen"/>
      <selection activeCell="B1" sqref="B1"/>
      <selection pane="bottomLeft" activeCell="A48" sqref="A48:O5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Solano</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924</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181</v>
      </c>
      <c r="K7" s="360"/>
      <c r="L7" s="45"/>
      <c r="M7" s="45"/>
      <c r="N7" s="45"/>
      <c r="O7" s="92"/>
    </row>
    <row r="8" spans="1:37" ht="14.1" customHeight="1" x14ac:dyDescent="0.2">
      <c r="A8" s="91"/>
      <c r="B8" s="128"/>
      <c r="C8" s="128"/>
      <c r="D8" s="353" t="s">
        <v>890</v>
      </c>
      <c r="E8" s="354"/>
      <c r="F8" s="354"/>
      <c r="G8" s="354"/>
      <c r="H8" s="354"/>
      <c r="I8" s="355"/>
      <c r="J8" s="361">
        <v>170</v>
      </c>
      <c r="K8" s="362"/>
      <c r="L8" s="125"/>
      <c r="M8" s="125"/>
      <c r="N8" s="125"/>
      <c r="O8" s="126"/>
      <c r="P8" s="214"/>
    </row>
    <row r="9" spans="1:37" ht="14.1" customHeight="1" x14ac:dyDescent="0.2">
      <c r="A9" s="91"/>
      <c r="B9" s="128"/>
      <c r="C9" s="128"/>
      <c r="D9" s="356" t="s">
        <v>827</v>
      </c>
      <c r="E9" s="357"/>
      <c r="F9" s="357"/>
      <c r="G9" s="357"/>
      <c r="H9" s="357"/>
      <c r="I9" s="358"/>
      <c r="J9" s="363">
        <f>SUM(I7:J8)</f>
        <v>351</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9</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16</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206</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111</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5</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115</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v>0</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67</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1</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15</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4</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v>4</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206</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0</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c r="K32" s="372"/>
      <c r="L32" s="125"/>
      <c r="M32" s="125"/>
      <c r="N32" s="125"/>
      <c r="O32" s="126"/>
      <c r="P32" s="214"/>
    </row>
    <row r="33" spans="1:37" ht="14.1" customHeight="1" x14ac:dyDescent="0.2">
      <c r="A33" s="91"/>
      <c r="B33" s="45"/>
      <c r="C33" s="45"/>
      <c r="D33" s="329" t="s">
        <v>815</v>
      </c>
      <c r="E33" s="330"/>
      <c r="F33" s="330"/>
      <c r="G33" s="330"/>
      <c r="H33" s="330"/>
      <c r="I33" s="370"/>
      <c r="J33" s="335"/>
      <c r="K33" s="336"/>
      <c r="L33" s="125"/>
      <c r="M33" s="125"/>
      <c r="N33" s="125"/>
      <c r="O33" s="126"/>
      <c r="P33" s="214"/>
    </row>
    <row r="34" spans="1:37" ht="14.1" customHeight="1" x14ac:dyDescent="0.2">
      <c r="A34" s="91"/>
      <c r="B34" s="45"/>
      <c r="C34" s="45"/>
      <c r="D34" s="340" t="s">
        <v>827</v>
      </c>
      <c r="E34" s="340"/>
      <c r="F34" s="340"/>
      <c r="G34" s="340"/>
      <c r="H34" s="340"/>
      <c r="I34" s="340"/>
      <c r="J34" s="337">
        <f>SUM(J32:K33)</f>
        <v>0</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c r="K39" s="291"/>
      <c r="L39" s="125"/>
      <c r="M39" s="125"/>
      <c r="N39" s="125"/>
      <c r="O39" s="126"/>
      <c r="P39" s="214"/>
    </row>
    <row r="40" spans="1:37" ht="14.1" customHeight="1" x14ac:dyDescent="0.2">
      <c r="A40" s="91"/>
      <c r="B40" s="136"/>
      <c r="C40" s="128"/>
      <c r="D40" s="333" t="s">
        <v>820</v>
      </c>
      <c r="E40" s="334"/>
      <c r="F40" s="334"/>
      <c r="G40" s="334"/>
      <c r="H40" s="334"/>
      <c r="I40" s="334"/>
      <c r="J40" s="288"/>
      <c r="K40" s="289"/>
      <c r="L40" s="125"/>
      <c r="M40" s="125"/>
      <c r="N40" s="125"/>
      <c r="O40" s="126"/>
      <c r="P40" s="214"/>
    </row>
    <row r="41" spans="1:37" ht="14.1" customHeight="1" x14ac:dyDescent="0.2">
      <c r="A41" s="91"/>
      <c r="B41" s="136"/>
      <c r="C41" s="128"/>
      <c r="D41" s="331" t="s">
        <v>821</v>
      </c>
      <c r="E41" s="332"/>
      <c r="F41" s="332"/>
      <c r="G41" s="332"/>
      <c r="H41" s="332"/>
      <c r="I41" s="332"/>
      <c r="J41" s="290"/>
      <c r="K41" s="291"/>
      <c r="L41" s="125"/>
      <c r="M41" s="125"/>
      <c r="N41" s="125"/>
      <c r="O41" s="126"/>
      <c r="P41" s="214"/>
    </row>
    <row r="42" spans="1:37" s="1" customFormat="1" ht="14.1" customHeight="1" x14ac:dyDescent="0.2">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c r="K43" s="291"/>
      <c r="L43" s="125"/>
      <c r="M43" s="125"/>
      <c r="N43" s="125"/>
      <c r="O43" s="126"/>
      <c r="P43" s="214"/>
    </row>
    <row r="44" spans="1:37" ht="14.1" customHeight="1" x14ac:dyDescent="0.2">
      <c r="A44" s="91"/>
      <c r="B44" s="128"/>
      <c r="C44" s="128"/>
      <c r="D44" s="327" t="s">
        <v>827</v>
      </c>
      <c r="E44" s="328"/>
      <c r="F44" s="328"/>
      <c r="G44" s="328"/>
      <c r="H44" s="328"/>
      <c r="I44" s="328"/>
      <c r="J44" s="292">
        <f>SUM(J37:K43)</f>
        <v>0</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t="s">
        <v>946</v>
      </c>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12" sqref="G12:H12"/>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Solano</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157</v>
      </c>
      <c r="H9" s="388"/>
      <c r="I9" s="183"/>
    </row>
    <row r="10" spans="1:21" ht="15" x14ac:dyDescent="0.2">
      <c r="A10" s="165"/>
      <c r="B10" s="206"/>
      <c r="C10" s="399" t="s">
        <v>872</v>
      </c>
      <c r="D10" s="399"/>
      <c r="E10" s="399"/>
      <c r="F10" s="399"/>
      <c r="G10" s="397">
        <v>188</v>
      </c>
      <c r="H10" s="397"/>
      <c r="I10" s="183"/>
    </row>
    <row r="11" spans="1:21" ht="15" x14ac:dyDescent="0.2">
      <c r="A11" s="165"/>
      <c r="B11" s="206"/>
      <c r="C11" s="398" t="s">
        <v>873</v>
      </c>
      <c r="D11" s="398"/>
      <c r="E11" s="398"/>
      <c r="F11" s="398"/>
      <c r="G11" s="388">
        <v>3</v>
      </c>
      <c r="H11" s="388"/>
      <c r="I11" s="183"/>
    </row>
    <row r="12" spans="1:21" ht="15" x14ac:dyDescent="0.25">
      <c r="A12" s="165"/>
      <c r="B12" s="177"/>
      <c r="C12" s="298" t="s">
        <v>827</v>
      </c>
      <c r="D12" s="298"/>
      <c r="E12" s="298"/>
      <c r="F12" s="298"/>
      <c r="G12" s="394">
        <f>SUM(G9:H11)</f>
        <v>348</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c r="H16" s="388"/>
      <c r="I16" s="98"/>
    </row>
    <row r="17" spans="1:9" ht="14.25" x14ac:dyDescent="0.2">
      <c r="A17" s="102"/>
      <c r="B17" s="128"/>
      <c r="C17" s="296" t="s">
        <v>815</v>
      </c>
      <c r="D17" s="296"/>
      <c r="E17" s="296"/>
      <c r="F17" s="296"/>
      <c r="G17" s="397"/>
      <c r="H17" s="397"/>
      <c r="I17" s="98"/>
    </row>
    <row r="18" spans="1:9" ht="15" x14ac:dyDescent="0.25">
      <c r="A18" s="102"/>
      <c r="B18" s="128"/>
      <c r="C18" s="298" t="s">
        <v>827</v>
      </c>
      <c r="D18" s="298"/>
      <c r="E18" s="298"/>
      <c r="F18" s="298"/>
      <c r="G18" s="408">
        <f>SUM(G16:H17)</f>
        <v>0</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c r="H22" s="388"/>
      <c r="I22" s="98"/>
    </row>
    <row r="23" spans="1:9" ht="14.25" x14ac:dyDescent="0.2">
      <c r="A23" s="102"/>
      <c r="B23" s="128"/>
      <c r="C23" s="296" t="s">
        <v>818</v>
      </c>
      <c r="D23" s="296"/>
      <c r="E23" s="296"/>
      <c r="F23" s="296"/>
      <c r="G23" s="409"/>
      <c r="H23" s="409"/>
      <c r="I23" s="98"/>
    </row>
    <row r="24" spans="1:9" ht="14.25" x14ac:dyDescent="0.2">
      <c r="A24" s="102"/>
      <c r="B24" s="128"/>
      <c r="C24" s="297" t="s">
        <v>817</v>
      </c>
      <c r="D24" s="297"/>
      <c r="E24" s="297"/>
      <c r="F24" s="297"/>
      <c r="G24" s="388"/>
      <c r="H24" s="388"/>
      <c r="I24" s="98"/>
    </row>
    <row r="25" spans="1:9" ht="14.25" x14ac:dyDescent="0.2">
      <c r="A25" s="102"/>
      <c r="B25" s="128"/>
      <c r="C25" s="311" t="s">
        <v>512</v>
      </c>
      <c r="D25" s="311"/>
      <c r="E25" s="311"/>
      <c r="F25" s="311"/>
      <c r="G25" s="397"/>
      <c r="H25" s="397"/>
      <c r="I25" s="98"/>
    </row>
    <row r="26" spans="1:9" ht="15" x14ac:dyDescent="0.25">
      <c r="A26" s="102"/>
      <c r="B26" s="128"/>
      <c r="C26" s="298" t="s">
        <v>827</v>
      </c>
      <c r="D26" s="298"/>
      <c r="E26" s="298"/>
      <c r="F26" s="298"/>
      <c r="G26" s="408">
        <f>SUM(G22:H25)</f>
        <v>0</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44" zoomScale="200" zoomScaleNormal="2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Solano</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947</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51806A5C-D3E5-4A58-8E3A-EEF83CDFF7D1}"/>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581" zoomScale="120" zoomScaleNormal="120" workbookViewId="0">
      <selection activeCell="A600" sqref="A600:J634"/>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Solano</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Solano</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Solano</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937</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t="s">
        <v>474</v>
      </c>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c r="F132" s="451"/>
      <c r="G132" s="451"/>
      <c r="H132" s="451"/>
      <c r="I132" s="452"/>
      <c r="J132" s="452"/>
    </row>
    <row r="133" spans="1:16" x14ac:dyDescent="0.2">
      <c r="A133" s="505" t="s">
        <v>528</v>
      </c>
      <c r="B133" s="505"/>
      <c r="C133" s="505"/>
      <c r="D133" s="505"/>
      <c r="E133" s="434"/>
      <c r="F133" s="434"/>
      <c r="G133" s="435"/>
      <c r="H133" s="435"/>
      <c r="I133" s="450"/>
      <c r="J133" s="450"/>
    </row>
    <row r="134" spans="1:16" x14ac:dyDescent="0.2">
      <c r="A134" s="504" t="s">
        <v>529</v>
      </c>
      <c r="B134" s="504"/>
      <c r="C134" s="504"/>
      <c r="D134" s="504"/>
      <c r="E134" s="451"/>
      <c r="F134" s="451"/>
      <c r="G134" s="451">
        <v>256082</v>
      </c>
      <c r="H134" s="451"/>
      <c r="I134" s="452"/>
      <c r="J134" s="452"/>
    </row>
    <row r="135" spans="1:16" x14ac:dyDescent="0.2">
      <c r="A135" s="505" t="s">
        <v>530</v>
      </c>
      <c r="B135" s="505"/>
      <c r="C135" s="505"/>
      <c r="D135" s="505"/>
      <c r="E135" s="434"/>
      <c r="F135" s="434"/>
      <c r="G135" s="435">
        <v>424862</v>
      </c>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0</v>
      </c>
      <c r="F142" s="439"/>
      <c r="G142" s="439">
        <f>SUM(G132:G141)</f>
        <v>680944</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954</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Solano</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938</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t="s">
        <v>489</v>
      </c>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c r="F184" s="451"/>
      <c r="G184" s="451">
        <v>408500</v>
      </c>
      <c r="H184" s="451"/>
      <c r="I184" s="452"/>
      <c r="J184" s="452"/>
    </row>
    <row r="185" spans="1:20" x14ac:dyDescent="0.2">
      <c r="A185" s="447" t="s">
        <v>528</v>
      </c>
      <c r="B185" s="448"/>
      <c r="C185" s="448"/>
      <c r="D185" s="449"/>
      <c r="E185" s="434"/>
      <c r="F185" s="434"/>
      <c r="G185" s="435">
        <v>95618</v>
      </c>
      <c r="H185" s="435"/>
      <c r="I185" s="450"/>
      <c r="J185" s="450"/>
    </row>
    <row r="186" spans="1:20" x14ac:dyDescent="0.2">
      <c r="A186" s="443" t="s">
        <v>529</v>
      </c>
      <c r="B186" s="444"/>
      <c r="C186" s="444"/>
      <c r="D186" s="445"/>
      <c r="E186" s="451"/>
      <c r="F186" s="451"/>
      <c r="G186" s="451"/>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v>88701</v>
      </c>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0</v>
      </c>
      <c r="F194" s="439"/>
      <c r="G194" s="439">
        <f>SUM(G184:G193)</f>
        <v>592819</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953</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Solano</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t="s">
        <v>939</v>
      </c>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6" t="s">
        <v>913</v>
      </c>
      <c r="B235" s="527"/>
      <c r="C235" s="527"/>
      <c r="D235" s="528"/>
      <c r="E235" s="473" t="s">
        <v>480</v>
      </c>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v>679026</v>
      </c>
      <c r="F237" s="451"/>
      <c r="G237" s="451"/>
      <c r="H237" s="451"/>
      <c r="I237" s="452"/>
      <c r="J237" s="452"/>
    </row>
    <row r="238" spans="1:10" x14ac:dyDescent="0.2">
      <c r="A238" s="447" t="s">
        <v>528</v>
      </c>
      <c r="B238" s="448"/>
      <c r="C238" s="448"/>
      <c r="D238" s="449"/>
      <c r="E238" s="434">
        <v>266420</v>
      </c>
      <c r="F238" s="434"/>
      <c r="G238" s="435"/>
      <c r="H238" s="435"/>
      <c r="I238" s="450"/>
      <c r="J238" s="450"/>
    </row>
    <row r="239" spans="1:10" x14ac:dyDescent="0.2">
      <c r="A239" s="443" t="s">
        <v>529</v>
      </c>
      <c r="B239" s="444"/>
      <c r="C239" s="444"/>
      <c r="D239" s="445"/>
      <c r="E239" s="451">
        <v>146</v>
      </c>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v>66803</v>
      </c>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523" t="s">
        <v>944</v>
      </c>
      <c r="B244" s="524"/>
      <c r="C244" s="524"/>
      <c r="D244" s="525"/>
      <c r="E244" s="434">
        <v>314</v>
      </c>
      <c r="F244" s="434"/>
      <c r="G244" s="435"/>
      <c r="H244" s="435"/>
      <c r="I244" s="435"/>
      <c r="J244" s="435"/>
    </row>
    <row r="245" spans="1:10" x14ac:dyDescent="0.2">
      <c r="A245" s="523" t="s">
        <v>945</v>
      </c>
      <c r="B245" s="524"/>
      <c r="C245" s="524"/>
      <c r="D245" s="525"/>
      <c r="E245" s="434">
        <f>429+13903</f>
        <v>14332</v>
      </c>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1027041</v>
      </c>
      <c r="F247" s="439"/>
      <c r="G247" s="439">
        <f>SUM(G237:G246)</f>
        <v>0</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t="s">
        <v>955</v>
      </c>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Solano</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t="s">
        <v>494</v>
      </c>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9" t="s">
        <v>808</v>
      </c>
      <c r="B293" s="530"/>
      <c r="C293" s="530"/>
      <c r="D293" s="531"/>
      <c r="E293" s="473" t="s">
        <v>494</v>
      </c>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2"/>
      <c r="F297" s="452"/>
      <c r="G297" s="452">
        <v>275637</v>
      </c>
      <c r="H297" s="452"/>
      <c r="I297" s="452"/>
      <c r="J297" s="452"/>
    </row>
    <row r="298" spans="1:10" x14ac:dyDescent="0.2">
      <c r="A298" s="447" t="s">
        <v>530</v>
      </c>
      <c r="B298" s="448"/>
      <c r="C298" s="448"/>
      <c r="D298" s="449"/>
      <c r="E298" s="434">
        <v>458890</v>
      </c>
      <c r="F298" s="434"/>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458890</v>
      </c>
      <c r="F305" s="439"/>
      <c r="G305" s="439">
        <f>SUM(G295:G304)</f>
        <v>275637</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t="s">
        <v>948</v>
      </c>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Solano</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32" t="s">
        <v>940</v>
      </c>
      <c r="F349" s="533"/>
      <c r="G349" s="533"/>
      <c r="H349" s="533"/>
      <c r="I349" s="533"/>
      <c r="J349" s="534"/>
    </row>
    <row r="350" spans="1:10" x14ac:dyDescent="0.2">
      <c r="A350" s="497" t="s">
        <v>853</v>
      </c>
      <c r="B350" s="498"/>
      <c r="C350" s="498"/>
      <c r="D350" s="499"/>
      <c r="E350" s="535"/>
      <c r="F350" s="536"/>
      <c r="G350" s="536"/>
      <c r="H350" s="536"/>
      <c r="I350" s="536"/>
      <c r="J350" s="537"/>
    </row>
    <row r="351" spans="1:10" x14ac:dyDescent="0.2">
      <c r="A351" s="529" t="s">
        <v>808</v>
      </c>
      <c r="B351" s="530"/>
      <c r="C351" s="530"/>
      <c r="D351" s="531"/>
      <c r="E351" s="473" t="s">
        <v>536</v>
      </c>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v>290463</v>
      </c>
      <c r="F356" s="434"/>
      <c r="G356" s="435">
        <v>98639</v>
      </c>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290463</v>
      </c>
      <c r="F363" s="439"/>
      <c r="G363" s="439">
        <f>SUM(G353:G362)</f>
        <v>98639</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t="s">
        <v>949</v>
      </c>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Solano</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32" t="s">
        <v>941</v>
      </c>
      <c r="F407" s="533"/>
      <c r="G407" s="533"/>
      <c r="H407" s="533"/>
      <c r="I407" s="533"/>
      <c r="J407" s="534"/>
    </row>
    <row r="408" spans="1:10" x14ac:dyDescent="0.2">
      <c r="A408" s="497" t="s">
        <v>853</v>
      </c>
      <c r="B408" s="498"/>
      <c r="C408" s="498"/>
      <c r="D408" s="499"/>
      <c r="E408" s="535"/>
      <c r="F408" s="536"/>
      <c r="G408" s="536"/>
      <c r="H408" s="536"/>
      <c r="I408" s="536"/>
      <c r="J408" s="537"/>
    </row>
    <row r="409" spans="1:10" x14ac:dyDescent="0.2">
      <c r="A409" s="529" t="s">
        <v>808</v>
      </c>
      <c r="B409" s="530"/>
      <c r="C409" s="530"/>
      <c r="D409" s="531"/>
      <c r="E409" s="473" t="s">
        <v>501</v>
      </c>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v>62496</v>
      </c>
      <c r="F414" s="434"/>
      <c r="G414" s="435">
        <v>90000</v>
      </c>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62496</v>
      </c>
      <c r="F421" s="439"/>
      <c r="G421" s="439">
        <f>SUM(G411:G420)</f>
        <v>90000</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t="s">
        <v>950</v>
      </c>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Solano</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32" t="s">
        <v>482</v>
      </c>
      <c r="F465" s="533"/>
      <c r="G465" s="533"/>
      <c r="H465" s="533"/>
      <c r="I465" s="533"/>
      <c r="J465" s="534"/>
    </row>
    <row r="466" spans="1:10" x14ac:dyDescent="0.2">
      <c r="A466" s="497" t="s">
        <v>853</v>
      </c>
      <c r="B466" s="498"/>
      <c r="C466" s="498"/>
      <c r="D466" s="499"/>
      <c r="E466" s="535"/>
      <c r="F466" s="536"/>
      <c r="G466" s="536"/>
      <c r="H466" s="536"/>
      <c r="I466" s="536"/>
      <c r="J466" s="537"/>
    </row>
    <row r="467" spans="1:10" x14ac:dyDescent="0.2">
      <c r="A467" s="529" t="s">
        <v>808</v>
      </c>
      <c r="B467" s="530"/>
      <c r="C467" s="530"/>
      <c r="D467" s="531"/>
      <c r="E467" s="473" t="s">
        <v>482</v>
      </c>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v>97612</v>
      </c>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97612</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t="s">
        <v>951</v>
      </c>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Solano</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32" t="s">
        <v>942</v>
      </c>
      <c r="F523" s="533"/>
      <c r="G523" s="533"/>
      <c r="H523" s="533"/>
      <c r="I523" s="533"/>
      <c r="J523" s="534"/>
    </row>
    <row r="524" spans="1:10" ht="12.75" customHeight="1" x14ac:dyDescent="0.2">
      <c r="A524" s="497" t="s">
        <v>853</v>
      </c>
      <c r="B524" s="498"/>
      <c r="C524" s="498"/>
      <c r="D524" s="499"/>
      <c r="E524" s="535"/>
      <c r="F524" s="536"/>
      <c r="G524" s="536"/>
      <c r="H524" s="536"/>
      <c r="I524" s="536"/>
      <c r="J524" s="537"/>
    </row>
    <row r="525" spans="1:10" x14ac:dyDescent="0.2">
      <c r="A525" s="529" t="s">
        <v>808</v>
      </c>
      <c r="B525" s="530"/>
      <c r="C525" s="530"/>
      <c r="D525" s="531"/>
      <c r="E525" s="473" t="s">
        <v>492</v>
      </c>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v>70181</v>
      </c>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70181</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t="s">
        <v>952</v>
      </c>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Solano</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32" t="s">
        <v>943</v>
      </c>
      <c r="F581" s="533"/>
      <c r="G581" s="533"/>
      <c r="H581" s="533"/>
      <c r="I581" s="533"/>
      <c r="J581" s="534"/>
    </row>
    <row r="582" spans="1:10" ht="12.75" customHeight="1" x14ac:dyDescent="0.2">
      <c r="A582" s="497" t="s">
        <v>853</v>
      </c>
      <c r="B582" s="498"/>
      <c r="C582" s="498"/>
      <c r="D582" s="499"/>
      <c r="E582" s="535"/>
      <c r="F582" s="536"/>
      <c r="G582" s="536"/>
      <c r="H582" s="536"/>
      <c r="I582" s="536"/>
      <c r="J582" s="537"/>
    </row>
    <row r="583" spans="1:10" x14ac:dyDescent="0.2">
      <c r="A583" s="529" t="s">
        <v>808</v>
      </c>
      <c r="B583" s="530"/>
      <c r="C583" s="530"/>
      <c r="D583" s="531"/>
      <c r="E583" s="473" t="s">
        <v>510</v>
      </c>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v>32963</v>
      </c>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32963</v>
      </c>
      <c r="F595" s="439"/>
      <c r="G595" s="439">
        <f>SUM(G585:G594)</f>
        <v>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t="s">
        <v>956</v>
      </c>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Solano</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32"/>
      <c r="F639" s="533"/>
      <c r="G639" s="533"/>
      <c r="H639" s="533"/>
      <c r="I639" s="533"/>
      <c r="J639" s="534"/>
    </row>
    <row r="640" spans="1:10" x14ac:dyDescent="0.2">
      <c r="A640" s="497" t="s">
        <v>853</v>
      </c>
      <c r="B640" s="498"/>
      <c r="C640" s="498"/>
      <c r="D640" s="499"/>
      <c r="E640" s="535"/>
      <c r="F640" s="536"/>
      <c r="G640" s="536"/>
      <c r="H640" s="536"/>
      <c r="I640" s="536"/>
      <c r="J640" s="537"/>
    </row>
    <row r="641" spans="1:10" x14ac:dyDescent="0.2">
      <c r="A641" s="529" t="s">
        <v>808</v>
      </c>
      <c r="B641" s="530"/>
      <c r="C641" s="530"/>
      <c r="D641" s="531"/>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Solano</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32"/>
      <c r="F697" s="533"/>
      <c r="G697" s="533"/>
      <c r="H697" s="533"/>
      <c r="I697" s="533"/>
      <c r="J697" s="534"/>
    </row>
    <row r="698" spans="1:10" x14ac:dyDescent="0.2">
      <c r="A698" s="497" t="s">
        <v>853</v>
      </c>
      <c r="B698" s="498"/>
      <c r="C698" s="498"/>
      <c r="D698" s="499"/>
      <c r="E698" s="535"/>
      <c r="F698" s="536"/>
      <c r="G698" s="536"/>
      <c r="H698" s="536"/>
      <c r="I698" s="536"/>
      <c r="J698" s="537"/>
    </row>
    <row r="699" spans="1:10" x14ac:dyDescent="0.2">
      <c r="A699" s="529" t="s">
        <v>808</v>
      </c>
      <c r="B699" s="530"/>
      <c r="C699" s="530"/>
      <c r="D699" s="531"/>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Solano</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32"/>
      <c r="F755" s="533"/>
      <c r="G755" s="533"/>
      <c r="H755" s="533"/>
      <c r="I755" s="533"/>
      <c r="J755" s="534"/>
    </row>
    <row r="756" spans="1:10" x14ac:dyDescent="0.2">
      <c r="A756" s="497" t="s">
        <v>853</v>
      </c>
      <c r="B756" s="498"/>
      <c r="C756" s="498"/>
      <c r="D756" s="499"/>
      <c r="E756" s="535"/>
      <c r="F756" s="536"/>
      <c r="G756" s="536"/>
      <c r="H756" s="536"/>
      <c r="I756" s="536"/>
      <c r="J756" s="537"/>
    </row>
    <row r="757" spans="1:10" x14ac:dyDescent="0.2">
      <c r="A757" s="529" t="s">
        <v>808</v>
      </c>
      <c r="B757" s="530"/>
      <c r="C757" s="530"/>
      <c r="D757" s="531"/>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Solano</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32"/>
      <c r="F813" s="533"/>
      <c r="G813" s="533"/>
      <c r="H813" s="533"/>
      <c r="I813" s="533"/>
      <c r="J813" s="534"/>
    </row>
    <row r="814" spans="1:10" x14ac:dyDescent="0.2">
      <c r="A814" s="497" t="s">
        <v>853</v>
      </c>
      <c r="B814" s="498"/>
      <c r="C814" s="498"/>
      <c r="D814" s="499"/>
      <c r="E814" s="535"/>
      <c r="F814" s="536"/>
      <c r="G814" s="536"/>
      <c r="H814" s="536"/>
      <c r="I814" s="536"/>
      <c r="J814" s="537"/>
    </row>
    <row r="815" spans="1:10" x14ac:dyDescent="0.2">
      <c r="A815" s="529" t="s">
        <v>808</v>
      </c>
      <c r="B815" s="530"/>
      <c r="C815" s="530"/>
      <c r="D815" s="531"/>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Solano</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32"/>
      <c r="F871" s="533"/>
      <c r="G871" s="533"/>
      <c r="H871" s="533"/>
      <c r="I871" s="533"/>
      <c r="J871" s="534"/>
    </row>
    <row r="872" spans="1:10" x14ac:dyDescent="0.2">
      <c r="A872" s="497" t="s">
        <v>853</v>
      </c>
      <c r="B872" s="498"/>
      <c r="C872" s="498"/>
      <c r="D872" s="499"/>
      <c r="E872" s="535"/>
      <c r="F872" s="536"/>
      <c r="G872" s="536"/>
      <c r="H872" s="536"/>
      <c r="I872" s="536"/>
      <c r="J872" s="537"/>
    </row>
    <row r="873" spans="1:10" x14ac:dyDescent="0.2">
      <c r="A873" s="529" t="s">
        <v>808</v>
      </c>
      <c r="B873" s="530"/>
      <c r="C873" s="530"/>
      <c r="D873" s="531"/>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Solano</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32"/>
      <c r="F929" s="533"/>
      <c r="G929" s="533"/>
      <c r="H929" s="533"/>
      <c r="I929" s="533"/>
      <c r="J929" s="534"/>
    </row>
    <row r="930" spans="1:10" x14ac:dyDescent="0.2">
      <c r="A930" s="497" t="s">
        <v>853</v>
      </c>
      <c r="B930" s="498"/>
      <c r="C930" s="498"/>
      <c r="D930" s="499"/>
      <c r="E930" s="535"/>
      <c r="F930" s="536"/>
      <c r="G930" s="536"/>
      <c r="H930" s="536"/>
      <c r="I930" s="536"/>
      <c r="J930" s="537"/>
    </row>
    <row r="931" spans="1:10" x14ac:dyDescent="0.2">
      <c r="A931" s="529" t="s">
        <v>808</v>
      </c>
      <c r="B931" s="530"/>
      <c r="C931" s="530"/>
      <c r="D931" s="531"/>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4">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8:F298"/>
    <mergeCell ref="G297:H297"/>
    <mergeCell ref="I297:J297"/>
    <mergeCell ref="A298:D298"/>
    <mergeCell ref="E297:F297"/>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302:F304 E353:J358 E360:F362 E411:J416 E418:F420 E469:J474 E476:F478 E527:J532 E534:F536 E585:J590 E592:F594 E643:J648 E650:F652 E701:J706 E708:F710 E759:J764 E766:F768 E817:J822 E824:F826 E875:J880 E882:F884 E933:J938 E940:F942 E295:J296 E299:J300 I297:J298 E298:F298 G297:H297"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Solano</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32"/>
      <c r="F4" s="533"/>
      <c r="G4" s="533"/>
      <c r="H4" s="533"/>
      <c r="I4" s="533"/>
      <c r="J4" s="534"/>
    </row>
    <row r="5" spans="1:10" x14ac:dyDescent="0.2">
      <c r="A5" s="497" t="s">
        <v>853</v>
      </c>
      <c r="B5" s="498"/>
      <c r="C5" s="498"/>
      <c r="D5" s="499"/>
      <c r="E5" s="535"/>
      <c r="F5" s="536"/>
      <c r="G5" s="536"/>
      <c r="H5" s="536"/>
      <c r="I5" s="536"/>
      <c r="J5" s="537"/>
    </row>
    <row r="6" spans="1:10" x14ac:dyDescent="0.2">
      <c r="A6" s="529" t="s">
        <v>808</v>
      </c>
      <c r="B6" s="530"/>
      <c r="C6" s="530"/>
      <c r="D6" s="531"/>
      <c r="E6" s="538"/>
      <c r="F6" s="539"/>
      <c r="G6" s="539"/>
      <c r="H6" s="539"/>
      <c r="I6" s="539"/>
      <c r="J6" s="540"/>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Solano</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32"/>
      <c r="F59" s="533"/>
      <c r="G59" s="533"/>
      <c r="H59" s="533"/>
      <c r="I59" s="533"/>
      <c r="J59" s="534"/>
    </row>
    <row r="60" spans="1:10" x14ac:dyDescent="0.2">
      <c r="A60" s="497" t="s">
        <v>853</v>
      </c>
      <c r="B60" s="498"/>
      <c r="C60" s="498"/>
      <c r="D60" s="499"/>
      <c r="E60" s="535"/>
      <c r="F60" s="536"/>
      <c r="G60" s="536"/>
      <c r="H60" s="536"/>
      <c r="I60" s="536"/>
      <c r="J60" s="537"/>
    </row>
    <row r="61" spans="1:10" x14ac:dyDescent="0.2">
      <c r="A61" s="529" t="s">
        <v>808</v>
      </c>
      <c r="B61" s="530"/>
      <c r="C61" s="530"/>
      <c r="D61" s="531"/>
      <c r="E61" s="538"/>
      <c r="F61" s="539"/>
      <c r="G61" s="539"/>
      <c r="H61" s="539"/>
      <c r="I61" s="539"/>
      <c r="J61" s="540"/>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Solano</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32"/>
      <c r="F115" s="533"/>
      <c r="G115" s="533"/>
      <c r="H115" s="533"/>
      <c r="I115" s="533"/>
      <c r="J115" s="534"/>
    </row>
    <row r="116" spans="1:10" x14ac:dyDescent="0.2">
      <c r="A116" s="497" t="s">
        <v>853</v>
      </c>
      <c r="B116" s="498"/>
      <c r="C116" s="498"/>
      <c r="D116" s="499"/>
      <c r="E116" s="535"/>
      <c r="F116" s="536"/>
      <c r="G116" s="536"/>
      <c r="H116" s="536"/>
      <c r="I116" s="536"/>
      <c r="J116" s="537"/>
    </row>
    <row r="117" spans="1:10" x14ac:dyDescent="0.2">
      <c r="A117" s="529" t="s">
        <v>808</v>
      </c>
      <c r="B117" s="530"/>
      <c r="C117" s="530"/>
      <c r="D117" s="531"/>
      <c r="E117" s="538"/>
      <c r="F117" s="539"/>
      <c r="G117" s="539"/>
      <c r="H117" s="539"/>
      <c r="I117" s="539"/>
      <c r="J117" s="540"/>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Solano</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32"/>
      <c r="F170" s="533"/>
      <c r="G170" s="533"/>
      <c r="H170" s="533"/>
      <c r="I170" s="533"/>
      <c r="J170" s="534"/>
    </row>
    <row r="171" spans="1:10" x14ac:dyDescent="0.2">
      <c r="A171" s="497" t="s">
        <v>853</v>
      </c>
      <c r="B171" s="498"/>
      <c r="C171" s="498"/>
      <c r="D171" s="499"/>
      <c r="E171" s="535"/>
      <c r="F171" s="536"/>
      <c r="G171" s="536"/>
      <c r="H171" s="536"/>
      <c r="I171" s="536"/>
      <c r="J171" s="537"/>
    </row>
    <row r="172" spans="1:10" x14ac:dyDescent="0.2">
      <c r="A172" s="529" t="s">
        <v>808</v>
      </c>
      <c r="B172" s="530"/>
      <c r="C172" s="530"/>
      <c r="D172" s="531"/>
      <c r="E172" s="538"/>
      <c r="F172" s="539"/>
      <c r="G172" s="539"/>
      <c r="H172" s="539"/>
      <c r="I172" s="539"/>
      <c r="J172" s="540"/>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Solano</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32"/>
      <c r="F225" s="533"/>
      <c r="G225" s="533"/>
      <c r="H225" s="533"/>
      <c r="I225" s="533"/>
      <c r="J225" s="534"/>
    </row>
    <row r="226" spans="1:10" x14ac:dyDescent="0.2">
      <c r="A226" s="497" t="s">
        <v>853</v>
      </c>
      <c r="B226" s="498"/>
      <c r="C226" s="498"/>
      <c r="D226" s="499"/>
      <c r="E226" s="535"/>
      <c r="F226" s="536"/>
      <c r="G226" s="536"/>
      <c r="H226" s="536"/>
      <c r="I226" s="536"/>
      <c r="J226" s="537"/>
    </row>
    <row r="227" spans="1:10" x14ac:dyDescent="0.2">
      <c r="A227" s="529" t="s">
        <v>808</v>
      </c>
      <c r="B227" s="530"/>
      <c r="C227" s="530"/>
      <c r="D227" s="531"/>
      <c r="E227" s="538"/>
      <c r="F227" s="539"/>
      <c r="G227" s="539"/>
      <c r="H227" s="539"/>
      <c r="I227" s="539"/>
      <c r="J227" s="540"/>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Solano</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32"/>
      <c r="F280" s="533"/>
      <c r="G280" s="533"/>
      <c r="H280" s="533"/>
      <c r="I280" s="533"/>
      <c r="J280" s="534"/>
    </row>
    <row r="281" spans="1:10" ht="13.15" customHeight="1" x14ac:dyDescent="0.2">
      <c r="A281" s="497" t="s">
        <v>853</v>
      </c>
      <c r="B281" s="498"/>
      <c r="C281" s="498"/>
      <c r="D281" s="499"/>
      <c r="E281" s="535"/>
      <c r="F281" s="536"/>
      <c r="G281" s="536"/>
      <c r="H281" s="536"/>
      <c r="I281" s="536"/>
      <c r="J281" s="537"/>
    </row>
    <row r="282" spans="1:10" x14ac:dyDescent="0.2">
      <c r="A282" s="526" t="s">
        <v>808</v>
      </c>
      <c r="B282" s="527"/>
      <c r="C282" s="527"/>
      <c r="D282" s="528"/>
      <c r="E282" s="473"/>
      <c r="F282" s="474"/>
      <c r="G282" s="474"/>
      <c r="H282" s="474"/>
      <c r="I282" s="474"/>
      <c r="J282" s="475"/>
    </row>
    <row r="283" spans="1:10" ht="13.15" customHeight="1" x14ac:dyDescent="0.2">
      <c r="A283" s="58"/>
      <c r="B283" s="59"/>
      <c r="C283" s="59"/>
      <c r="D283" s="59"/>
      <c r="E283" s="547" t="s">
        <v>535</v>
      </c>
      <c r="F283" s="547"/>
      <c r="G283" s="547" t="s">
        <v>533</v>
      </c>
      <c r="H283" s="547"/>
      <c r="I283" s="548" t="s">
        <v>849</v>
      </c>
      <c r="J283" s="549"/>
    </row>
    <row r="284" spans="1:10" x14ac:dyDescent="0.2">
      <c r="A284" s="443" t="s">
        <v>527</v>
      </c>
      <c r="B284" s="444"/>
      <c r="C284" s="444"/>
      <c r="D284" s="445"/>
      <c r="E284" s="550"/>
      <c r="F284" s="551"/>
      <c r="G284" s="550"/>
      <c r="H284" s="551"/>
      <c r="I284" s="552"/>
      <c r="J284" s="553"/>
    </row>
    <row r="285" spans="1:10" x14ac:dyDescent="0.2">
      <c r="A285" s="447" t="s">
        <v>528</v>
      </c>
      <c r="B285" s="448"/>
      <c r="C285" s="448"/>
      <c r="D285" s="449"/>
      <c r="E285" s="545"/>
      <c r="F285" s="546"/>
      <c r="G285" s="543"/>
      <c r="H285" s="544"/>
      <c r="I285" s="541"/>
      <c r="J285" s="542"/>
    </row>
    <row r="286" spans="1:10" x14ac:dyDescent="0.2">
      <c r="A286" s="443" t="s">
        <v>529</v>
      </c>
      <c r="B286" s="444"/>
      <c r="C286" s="444"/>
      <c r="D286" s="445"/>
      <c r="E286" s="550"/>
      <c r="F286" s="551"/>
      <c r="G286" s="550"/>
      <c r="H286" s="551"/>
      <c r="I286" s="552"/>
      <c r="J286" s="553"/>
    </row>
    <row r="287" spans="1:10" x14ac:dyDescent="0.2">
      <c r="A287" s="447" t="s">
        <v>530</v>
      </c>
      <c r="B287" s="448"/>
      <c r="C287" s="448"/>
      <c r="D287" s="449"/>
      <c r="E287" s="545"/>
      <c r="F287" s="546"/>
      <c r="G287" s="543"/>
      <c r="H287" s="544"/>
      <c r="I287" s="541"/>
      <c r="J287" s="542"/>
    </row>
    <row r="288" spans="1:10" x14ac:dyDescent="0.2">
      <c r="A288" s="443" t="s">
        <v>531</v>
      </c>
      <c r="B288" s="444"/>
      <c r="C288" s="444"/>
      <c r="D288" s="445"/>
      <c r="E288" s="550"/>
      <c r="F288" s="551"/>
      <c r="G288" s="550"/>
      <c r="H288" s="551"/>
      <c r="I288" s="552"/>
      <c r="J288" s="553"/>
    </row>
    <row r="289" spans="1:10" x14ac:dyDescent="0.2">
      <c r="A289" s="447" t="s">
        <v>532</v>
      </c>
      <c r="B289" s="448"/>
      <c r="C289" s="448"/>
      <c r="D289" s="449"/>
      <c r="E289" s="545"/>
      <c r="F289" s="546"/>
      <c r="G289" s="543"/>
      <c r="H289" s="544"/>
      <c r="I289" s="541"/>
      <c r="J289" s="542"/>
    </row>
    <row r="290" spans="1:10" x14ac:dyDescent="0.2">
      <c r="A290" s="443" t="s">
        <v>537</v>
      </c>
      <c r="B290" s="444"/>
      <c r="C290" s="444"/>
      <c r="D290" s="445"/>
      <c r="E290" s="554"/>
      <c r="F290" s="555"/>
      <c r="G290" s="554"/>
      <c r="H290" s="555"/>
      <c r="I290" s="556"/>
      <c r="J290" s="557"/>
    </row>
    <row r="291" spans="1:10" x14ac:dyDescent="0.2">
      <c r="A291" s="431"/>
      <c r="B291" s="432"/>
      <c r="C291" s="432"/>
      <c r="D291" s="433"/>
      <c r="E291" s="545"/>
      <c r="F291" s="546"/>
      <c r="G291" s="543"/>
      <c r="H291" s="544"/>
      <c r="I291" s="543"/>
      <c r="J291" s="544"/>
    </row>
    <row r="292" spans="1:10" x14ac:dyDescent="0.2">
      <c r="A292" s="431"/>
      <c r="B292" s="432"/>
      <c r="C292" s="432"/>
      <c r="D292" s="433"/>
      <c r="E292" s="545"/>
      <c r="F292" s="546"/>
      <c r="G292" s="543"/>
      <c r="H292" s="544"/>
      <c r="I292" s="543"/>
      <c r="J292" s="544"/>
    </row>
    <row r="293" spans="1:10" x14ac:dyDescent="0.2">
      <c r="A293" s="431"/>
      <c r="B293" s="432"/>
      <c r="C293" s="432"/>
      <c r="D293" s="433"/>
      <c r="E293" s="545"/>
      <c r="F293" s="546"/>
      <c r="G293" s="543"/>
      <c r="H293" s="544"/>
      <c r="I293" s="543"/>
      <c r="J293" s="544"/>
    </row>
    <row r="294" spans="1:10" x14ac:dyDescent="0.2">
      <c r="A294" s="436" t="s">
        <v>534</v>
      </c>
      <c r="B294" s="437"/>
      <c r="C294" s="437"/>
      <c r="D294" s="438"/>
      <c r="E294" s="564">
        <f>SUM(E284:E293)</f>
        <v>0</v>
      </c>
      <c r="F294" s="565"/>
      <c r="G294" s="564">
        <f>SUM(G284:G293)</f>
        <v>0</v>
      </c>
      <c r="H294" s="565"/>
      <c r="I294" s="564">
        <f>SUM(I284:I293)</f>
        <v>0</v>
      </c>
      <c r="J294" s="565"/>
    </row>
    <row r="295" spans="1:10" ht="13.15" customHeight="1" x14ac:dyDescent="0.2">
      <c r="A295" s="488" t="s">
        <v>861</v>
      </c>
      <c r="B295" s="558"/>
      <c r="C295" s="558"/>
      <c r="D295" s="558"/>
      <c r="E295" s="558"/>
      <c r="F295" s="558"/>
      <c r="G295" s="558"/>
      <c r="H295" s="558"/>
      <c r="I295" s="558"/>
      <c r="J295" s="559"/>
    </row>
    <row r="296" spans="1:10" ht="13.15" customHeight="1" x14ac:dyDescent="0.2">
      <c r="A296" s="491" t="s">
        <v>862</v>
      </c>
      <c r="B296" s="560"/>
      <c r="C296" s="560"/>
      <c r="D296" s="560"/>
      <c r="E296" s="560"/>
      <c r="F296" s="560"/>
      <c r="G296" s="560"/>
      <c r="H296" s="560"/>
      <c r="I296" s="560"/>
      <c r="J296" s="561"/>
    </row>
    <row r="297" spans="1:10" ht="13.15" customHeight="1" x14ac:dyDescent="0.2">
      <c r="A297" s="491" t="s">
        <v>863</v>
      </c>
      <c r="B297" s="560"/>
      <c r="C297" s="560"/>
      <c r="D297" s="560"/>
      <c r="E297" s="560"/>
      <c r="F297" s="560"/>
      <c r="G297" s="560"/>
      <c r="H297" s="560"/>
      <c r="I297" s="560"/>
      <c r="J297" s="561"/>
    </row>
    <row r="298" spans="1:10" ht="13.15" customHeight="1" x14ac:dyDescent="0.2">
      <c r="A298" s="494" t="s">
        <v>864</v>
      </c>
      <c r="B298" s="562"/>
      <c r="C298" s="562"/>
      <c r="D298" s="562"/>
      <c r="E298" s="562"/>
      <c r="F298" s="562"/>
      <c r="G298" s="562"/>
      <c r="H298" s="562"/>
      <c r="I298" s="562"/>
      <c r="J298" s="563"/>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Solano</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32"/>
      <c r="F333" s="533"/>
      <c r="G333" s="533"/>
      <c r="H333" s="533"/>
      <c r="I333" s="533"/>
      <c r="J333" s="534"/>
    </row>
    <row r="334" spans="1:10" ht="13.15" customHeight="1" x14ac:dyDescent="0.2">
      <c r="A334" s="497" t="s">
        <v>853</v>
      </c>
      <c r="B334" s="498"/>
      <c r="C334" s="498"/>
      <c r="D334" s="499"/>
      <c r="E334" s="535"/>
      <c r="F334" s="536"/>
      <c r="G334" s="536"/>
      <c r="H334" s="536"/>
      <c r="I334" s="536"/>
      <c r="J334" s="537"/>
    </row>
    <row r="335" spans="1:10" x14ac:dyDescent="0.2">
      <c r="A335" s="526" t="s">
        <v>808</v>
      </c>
      <c r="B335" s="527"/>
      <c r="C335" s="527"/>
      <c r="D335" s="528"/>
      <c r="E335" s="473"/>
      <c r="F335" s="474"/>
      <c r="G335" s="474"/>
      <c r="H335" s="474"/>
      <c r="I335" s="474"/>
      <c r="J335" s="475"/>
    </row>
    <row r="336" spans="1:10" ht="13.15" customHeight="1" x14ac:dyDescent="0.2">
      <c r="A336" s="58"/>
      <c r="B336" s="59"/>
      <c r="C336" s="59"/>
      <c r="D336" s="59"/>
      <c r="E336" s="547" t="s">
        <v>535</v>
      </c>
      <c r="F336" s="547"/>
      <c r="G336" s="547" t="s">
        <v>533</v>
      </c>
      <c r="H336" s="547"/>
      <c r="I336" s="548" t="s">
        <v>849</v>
      </c>
      <c r="J336" s="549"/>
    </row>
    <row r="337" spans="1:10" x14ac:dyDescent="0.2">
      <c r="A337" s="443" t="s">
        <v>527</v>
      </c>
      <c r="B337" s="444"/>
      <c r="C337" s="444"/>
      <c r="D337" s="445"/>
      <c r="E337" s="550"/>
      <c r="F337" s="551"/>
      <c r="G337" s="550"/>
      <c r="H337" s="551"/>
      <c r="I337" s="552"/>
      <c r="J337" s="553"/>
    </row>
    <row r="338" spans="1:10" x14ac:dyDescent="0.2">
      <c r="A338" s="447" t="s">
        <v>528</v>
      </c>
      <c r="B338" s="448"/>
      <c r="C338" s="448"/>
      <c r="D338" s="449"/>
      <c r="E338" s="545"/>
      <c r="F338" s="546"/>
      <c r="G338" s="543"/>
      <c r="H338" s="544"/>
      <c r="I338" s="541"/>
      <c r="J338" s="542"/>
    </row>
    <row r="339" spans="1:10" x14ac:dyDescent="0.2">
      <c r="A339" s="443" t="s">
        <v>529</v>
      </c>
      <c r="B339" s="444"/>
      <c r="C339" s="444"/>
      <c r="D339" s="445"/>
      <c r="E339" s="550"/>
      <c r="F339" s="551"/>
      <c r="G339" s="550"/>
      <c r="H339" s="551"/>
      <c r="I339" s="552"/>
      <c r="J339" s="553"/>
    </row>
    <row r="340" spans="1:10" x14ac:dyDescent="0.2">
      <c r="A340" s="447" t="s">
        <v>530</v>
      </c>
      <c r="B340" s="448"/>
      <c r="C340" s="448"/>
      <c r="D340" s="449"/>
      <c r="E340" s="545"/>
      <c r="F340" s="546"/>
      <c r="G340" s="543"/>
      <c r="H340" s="544"/>
      <c r="I340" s="541"/>
      <c r="J340" s="542"/>
    </row>
    <row r="341" spans="1:10" x14ac:dyDescent="0.2">
      <c r="A341" s="443" t="s">
        <v>531</v>
      </c>
      <c r="B341" s="444"/>
      <c r="C341" s="444"/>
      <c r="D341" s="445"/>
      <c r="E341" s="550"/>
      <c r="F341" s="551"/>
      <c r="G341" s="550"/>
      <c r="H341" s="551"/>
      <c r="I341" s="552"/>
      <c r="J341" s="553"/>
    </row>
    <row r="342" spans="1:10" x14ac:dyDescent="0.2">
      <c r="A342" s="447" t="s">
        <v>532</v>
      </c>
      <c r="B342" s="448"/>
      <c r="C342" s="448"/>
      <c r="D342" s="449"/>
      <c r="E342" s="545"/>
      <c r="F342" s="546"/>
      <c r="G342" s="543"/>
      <c r="H342" s="544"/>
      <c r="I342" s="541"/>
      <c r="J342" s="542"/>
    </row>
    <row r="343" spans="1:10" x14ac:dyDescent="0.2">
      <c r="A343" s="443" t="s">
        <v>537</v>
      </c>
      <c r="B343" s="444"/>
      <c r="C343" s="444"/>
      <c r="D343" s="445"/>
      <c r="E343" s="554"/>
      <c r="F343" s="555"/>
      <c r="G343" s="554"/>
      <c r="H343" s="555"/>
      <c r="I343" s="556"/>
      <c r="J343" s="557"/>
    </row>
    <row r="344" spans="1:10" x14ac:dyDescent="0.2">
      <c r="A344" s="431"/>
      <c r="B344" s="432"/>
      <c r="C344" s="432"/>
      <c r="D344" s="433"/>
      <c r="E344" s="545"/>
      <c r="F344" s="546"/>
      <c r="G344" s="543"/>
      <c r="H344" s="544"/>
      <c r="I344" s="543"/>
      <c r="J344" s="544"/>
    </row>
    <row r="345" spans="1:10" x14ac:dyDescent="0.2">
      <c r="A345" s="431"/>
      <c r="B345" s="432"/>
      <c r="C345" s="432"/>
      <c r="D345" s="433"/>
      <c r="E345" s="545"/>
      <c r="F345" s="546"/>
      <c r="G345" s="543"/>
      <c r="H345" s="544"/>
      <c r="I345" s="543"/>
      <c r="J345" s="544"/>
    </row>
    <row r="346" spans="1:10" x14ac:dyDescent="0.2">
      <c r="A346" s="431"/>
      <c r="B346" s="432"/>
      <c r="C346" s="432"/>
      <c r="D346" s="433"/>
      <c r="E346" s="545"/>
      <c r="F346" s="546"/>
      <c r="G346" s="543"/>
      <c r="H346" s="544"/>
      <c r="I346" s="543"/>
      <c r="J346" s="544"/>
    </row>
    <row r="347" spans="1:10" x14ac:dyDescent="0.2">
      <c r="A347" s="436" t="s">
        <v>534</v>
      </c>
      <c r="B347" s="437"/>
      <c r="C347" s="437"/>
      <c r="D347" s="438"/>
      <c r="E347" s="564">
        <f>SUM(E337:E346)</f>
        <v>0</v>
      </c>
      <c r="F347" s="565"/>
      <c r="G347" s="564">
        <f>SUM(G337:G346)</f>
        <v>0</v>
      </c>
      <c r="H347" s="565"/>
      <c r="I347" s="564">
        <f>SUM(I337:I346)</f>
        <v>0</v>
      </c>
      <c r="J347" s="565"/>
    </row>
    <row r="348" spans="1:10" ht="13.15" customHeight="1" x14ac:dyDescent="0.2">
      <c r="A348" s="488" t="s">
        <v>861</v>
      </c>
      <c r="B348" s="558"/>
      <c r="C348" s="558"/>
      <c r="D348" s="558"/>
      <c r="E348" s="558"/>
      <c r="F348" s="558"/>
      <c r="G348" s="558"/>
      <c r="H348" s="558"/>
      <c r="I348" s="558"/>
      <c r="J348" s="559"/>
    </row>
    <row r="349" spans="1:10" ht="13.15" customHeight="1" x14ac:dyDescent="0.2">
      <c r="A349" s="491" t="s">
        <v>862</v>
      </c>
      <c r="B349" s="560"/>
      <c r="C349" s="560"/>
      <c r="D349" s="560"/>
      <c r="E349" s="560"/>
      <c r="F349" s="560"/>
      <c r="G349" s="560"/>
      <c r="H349" s="560"/>
      <c r="I349" s="560"/>
      <c r="J349" s="561"/>
    </row>
    <row r="350" spans="1:10" ht="13.15" customHeight="1" x14ac:dyDescent="0.2">
      <c r="A350" s="491" t="s">
        <v>863</v>
      </c>
      <c r="B350" s="560"/>
      <c r="C350" s="560"/>
      <c r="D350" s="560"/>
      <c r="E350" s="560"/>
      <c r="F350" s="560"/>
      <c r="G350" s="560"/>
      <c r="H350" s="560"/>
      <c r="I350" s="560"/>
      <c r="J350" s="561"/>
    </row>
    <row r="351" spans="1:10" ht="13.15" customHeight="1" x14ac:dyDescent="0.2">
      <c r="A351" s="494" t="s">
        <v>864</v>
      </c>
      <c r="B351" s="562"/>
      <c r="C351" s="562"/>
      <c r="D351" s="562"/>
      <c r="E351" s="562"/>
      <c r="F351" s="562"/>
      <c r="G351" s="562"/>
      <c r="H351" s="562"/>
      <c r="I351" s="562"/>
      <c r="J351" s="563"/>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Solano</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32"/>
      <c r="F387" s="533"/>
      <c r="G387" s="533"/>
      <c r="H387" s="533"/>
      <c r="I387" s="533"/>
      <c r="J387" s="534"/>
    </row>
    <row r="388" spans="1:10" ht="13.15" customHeight="1" x14ac:dyDescent="0.2">
      <c r="A388" s="497" t="s">
        <v>853</v>
      </c>
      <c r="B388" s="498"/>
      <c r="C388" s="498"/>
      <c r="D388" s="499"/>
      <c r="E388" s="535"/>
      <c r="F388" s="536"/>
      <c r="G388" s="536"/>
      <c r="H388" s="536"/>
      <c r="I388" s="536"/>
      <c r="J388" s="537"/>
    </row>
    <row r="389" spans="1:10" x14ac:dyDescent="0.2">
      <c r="A389" s="526" t="s">
        <v>808</v>
      </c>
      <c r="B389" s="527"/>
      <c r="C389" s="527"/>
      <c r="D389" s="528"/>
      <c r="E389" s="473"/>
      <c r="F389" s="474"/>
      <c r="G389" s="474"/>
      <c r="H389" s="474"/>
      <c r="I389" s="474"/>
      <c r="J389" s="475"/>
    </row>
    <row r="390" spans="1:10" ht="13.15" customHeight="1" x14ac:dyDescent="0.2">
      <c r="A390" s="58"/>
      <c r="B390" s="59"/>
      <c r="C390" s="59"/>
      <c r="D390" s="59"/>
      <c r="E390" s="547" t="s">
        <v>535</v>
      </c>
      <c r="F390" s="547"/>
      <c r="G390" s="547" t="s">
        <v>533</v>
      </c>
      <c r="H390" s="547"/>
      <c r="I390" s="548" t="s">
        <v>849</v>
      </c>
      <c r="J390" s="549"/>
    </row>
    <row r="391" spans="1:10" x14ac:dyDescent="0.2">
      <c r="A391" s="443" t="s">
        <v>527</v>
      </c>
      <c r="B391" s="444"/>
      <c r="C391" s="444"/>
      <c r="D391" s="445"/>
      <c r="E391" s="550"/>
      <c r="F391" s="551"/>
      <c r="G391" s="550"/>
      <c r="H391" s="551"/>
      <c r="I391" s="552"/>
      <c r="J391" s="553"/>
    </row>
    <row r="392" spans="1:10" x14ac:dyDescent="0.2">
      <c r="A392" s="447" t="s">
        <v>528</v>
      </c>
      <c r="B392" s="448"/>
      <c r="C392" s="448"/>
      <c r="D392" s="449"/>
      <c r="E392" s="545"/>
      <c r="F392" s="546"/>
      <c r="G392" s="543"/>
      <c r="H392" s="544"/>
      <c r="I392" s="541"/>
      <c r="J392" s="542"/>
    </row>
    <row r="393" spans="1:10" x14ac:dyDescent="0.2">
      <c r="A393" s="443" t="s">
        <v>529</v>
      </c>
      <c r="B393" s="444"/>
      <c r="C393" s="444"/>
      <c r="D393" s="445"/>
      <c r="E393" s="550"/>
      <c r="F393" s="551"/>
      <c r="G393" s="550"/>
      <c r="H393" s="551"/>
      <c r="I393" s="552"/>
      <c r="J393" s="553"/>
    </row>
    <row r="394" spans="1:10" x14ac:dyDescent="0.2">
      <c r="A394" s="447" t="s">
        <v>530</v>
      </c>
      <c r="B394" s="448"/>
      <c r="C394" s="448"/>
      <c r="D394" s="449"/>
      <c r="E394" s="545"/>
      <c r="F394" s="546"/>
      <c r="G394" s="543"/>
      <c r="H394" s="544"/>
      <c r="I394" s="541"/>
      <c r="J394" s="542"/>
    </row>
    <row r="395" spans="1:10" x14ac:dyDescent="0.2">
      <c r="A395" s="443" t="s">
        <v>531</v>
      </c>
      <c r="B395" s="444"/>
      <c r="C395" s="444"/>
      <c r="D395" s="445"/>
      <c r="E395" s="550"/>
      <c r="F395" s="551"/>
      <c r="G395" s="550"/>
      <c r="H395" s="551"/>
      <c r="I395" s="552"/>
      <c r="J395" s="553"/>
    </row>
    <row r="396" spans="1:10" x14ac:dyDescent="0.2">
      <c r="A396" s="447" t="s">
        <v>532</v>
      </c>
      <c r="B396" s="448"/>
      <c r="C396" s="448"/>
      <c r="D396" s="449"/>
      <c r="E396" s="545"/>
      <c r="F396" s="546"/>
      <c r="G396" s="543"/>
      <c r="H396" s="544"/>
      <c r="I396" s="541"/>
      <c r="J396" s="542"/>
    </row>
    <row r="397" spans="1:10" x14ac:dyDescent="0.2">
      <c r="A397" s="443" t="s">
        <v>537</v>
      </c>
      <c r="B397" s="444"/>
      <c r="C397" s="444"/>
      <c r="D397" s="445"/>
      <c r="E397" s="554"/>
      <c r="F397" s="555"/>
      <c r="G397" s="554"/>
      <c r="H397" s="555"/>
      <c r="I397" s="556"/>
      <c r="J397" s="557"/>
    </row>
    <row r="398" spans="1:10" x14ac:dyDescent="0.2">
      <c r="A398" s="431"/>
      <c r="B398" s="432"/>
      <c r="C398" s="432"/>
      <c r="D398" s="433"/>
      <c r="E398" s="545"/>
      <c r="F398" s="546"/>
      <c r="G398" s="543"/>
      <c r="H398" s="544"/>
      <c r="I398" s="543"/>
      <c r="J398" s="544"/>
    </row>
    <row r="399" spans="1:10" x14ac:dyDescent="0.2">
      <c r="A399" s="431"/>
      <c r="B399" s="432"/>
      <c r="C399" s="432"/>
      <c r="D399" s="433"/>
      <c r="E399" s="545"/>
      <c r="F399" s="546"/>
      <c r="G399" s="543"/>
      <c r="H399" s="544"/>
      <c r="I399" s="543"/>
      <c r="J399" s="544"/>
    </row>
    <row r="400" spans="1:10" x14ac:dyDescent="0.2">
      <c r="A400" s="431"/>
      <c r="B400" s="432"/>
      <c r="C400" s="432"/>
      <c r="D400" s="433"/>
      <c r="E400" s="545"/>
      <c r="F400" s="546"/>
      <c r="G400" s="543"/>
      <c r="H400" s="544"/>
      <c r="I400" s="543"/>
      <c r="J400" s="544"/>
    </row>
    <row r="401" spans="1:10" x14ac:dyDescent="0.2">
      <c r="A401" s="436" t="s">
        <v>534</v>
      </c>
      <c r="B401" s="437"/>
      <c r="C401" s="437"/>
      <c r="D401" s="438"/>
      <c r="E401" s="564">
        <f>SUM(E391:E400)</f>
        <v>0</v>
      </c>
      <c r="F401" s="565"/>
      <c r="G401" s="564">
        <f>SUM(G391:G400)</f>
        <v>0</v>
      </c>
      <c r="H401" s="565"/>
      <c r="I401" s="564">
        <f>SUM(I391:I400)</f>
        <v>0</v>
      </c>
      <c r="J401" s="565"/>
    </row>
    <row r="402" spans="1:10" ht="13.15" customHeight="1" x14ac:dyDescent="0.2">
      <c r="A402" s="488" t="s">
        <v>861</v>
      </c>
      <c r="B402" s="558"/>
      <c r="C402" s="558"/>
      <c r="D402" s="558"/>
      <c r="E402" s="558"/>
      <c r="F402" s="558"/>
      <c r="G402" s="558"/>
      <c r="H402" s="558"/>
      <c r="I402" s="558"/>
      <c r="J402" s="559"/>
    </row>
    <row r="403" spans="1:10" ht="13.15" customHeight="1" x14ac:dyDescent="0.2">
      <c r="A403" s="491" t="s">
        <v>862</v>
      </c>
      <c r="B403" s="560"/>
      <c r="C403" s="560"/>
      <c r="D403" s="560"/>
      <c r="E403" s="560"/>
      <c r="F403" s="560"/>
      <c r="G403" s="560"/>
      <c r="H403" s="560"/>
      <c r="I403" s="560"/>
      <c r="J403" s="561"/>
    </row>
    <row r="404" spans="1:10" ht="13.15" customHeight="1" x14ac:dyDescent="0.2">
      <c r="A404" s="491" t="s">
        <v>863</v>
      </c>
      <c r="B404" s="560"/>
      <c r="C404" s="560"/>
      <c r="D404" s="560"/>
      <c r="E404" s="560"/>
      <c r="F404" s="560"/>
      <c r="G404" s="560"/>
      <c r="H404" s="560"/>
      <c r="I404" s="560"/>
      <c r="J404" s="561"/>
    </row>
    <row r="405" spans="1:10" ht="13.15" customHeight="1" x14ac:dyDescent="0.2">
      <c r="A405" s="494" t="s">
        <v>864</v>
      </c>
      <c r="B405" s="562"/>
      <c r="C405" s="562"/>
      <c r="D405" s="562"/>
      <c r="E405" s="562"/>
      <c r="F405" s="562"/>
      <c r="G405" s="562"/>
      <c r="H405" s="562"/>
      <c r="I405" s="562"/>
      <c r="J405" s="563"/>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Solano</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32"/>
      <c r="F441" s="533"/>
      <c r="G441" s="533"/>
      <c r="H441" s="533"/>
      <c r="I441" s="533"/>
      <c r="J441" s="534"/>
    </row>
    <row r="442" spans="1:10" ht="13.15" customHeight="1" x14ac:dyDescent="0.2">
      <c r="A442" s="497" t="s">
        <v>853</v>
      </c>
      <c r="B442" s="498"/>
      <c r="C442" s="498"/>
      <c r="D442" s="499"/>
      <c r="E442" s="535"/>
      <c r="F442" s="536"/>
      <c r="G442" s="536"/>
      <c r="H442" s="536"/>
      <c r="I442" s="536"/>
      <c r="J442" s="537"/>
    </row>
    <row r="443" spans="1:10" x14ac:dyDescent="0.2">
      <c r="A443" s="526" t="s">
        <v>808</v>
      </c>
      <c r="B443" s="527"/>
      <c r="C443" s="527"/>
      <c r="D443" s="528"/>
      <c r="E443" s="473"/>
      <c r="F443" s="474"/>
      <c r="G443" s="474"/>
      <c r="H443" s="474"/>
      <c r="I443" s="474"/>
      <c r="J443" s="475"/>
    </row>
    <row r="444" spans="1:10" ht="13.15" customHeight="1" x14ac:dyDescent="0.2">
      <c r="A444" s="58"/>
      <c r="B444" s="59"/>
      <c r="C444" s="59"/>
      <c r="D444" s="59"/>
      <c r="E444" s="547" t="s">
        <v>535</v>
      </c>
      <c r="F444" s="547"/>
      <c r="G444" s="547" t="s">
        <v>533</v>
      </c>
      <c r="H444" s="547"/>
      <c r="I444" s="548" t="s">
        <v>849</v>
      </c>
      <c r="J444" s="549"/>
    </row>
    <row r="445" spans="1:10" x14ac:dyDescent="0.2">
      <c r="A445" s="443" t="s">
        <v>527</v>
      </c>
      <c r="B445" s="444"/>
      <c r="C445" s="444"/>
      <c r="D445" s="445"/>
      <c r="E445" s="550"/>
      <c r="F445" s="551"/>
      <c r="G445" s="550"/>
      <c r="H445" s="551"/>
      <c r="I445" s="552"/>
      <c r="J445" s="553"/>
    </row>
    <row r="446" spans="1:10" x14ac:dyDescent="0.2">
      <c r="A446" s="447" t="s">
        <v>528</v>
      </c>
      <c r="B446" s="448"/>
      <c r="C446" s="448"/>
      <c r="D446" s="449"/>
      <c r="E446" s="545"/>
      <c r="F446" s="546"/>
      <c r="G446" s="543"/>
      <c r="H446" s="544"/>
      <c r="I446" s="541"/>
      <c r="J446" s="542"/>
    </row>
    <row r="447" spans="1:10" x14ac:dyDescent="0.2">
      <c r="A447" s="443" t="s">
        <v>529</v>
      </c>
      <c r="B447" s="444"/>
      <c r="C447" s="444"/>
      <c r="D447" s="445"/>
      <c r="E447" s="550"/>
      <c r="F447" s="551"/>
      <c r="G447" s="550"/>
      <c r="H447" s="551"/>
      <c r="I447" s="552"/>
      <c r="J447" s="553"/>
    </row>
    <row r="448" spans="1:10" x14ac:dyDescent="0.2">
      <c r="A448" s="447" t="s">
        <v>530</v>
      </c>
      <c r="B448" s="448"/>
      <c r="C448" s="448"/>
      <c r="D448" s="449"/>
      <c r="E448" s="545"/>
      <c r="F448" s="546"/>
      <c r="G448" s="543"/>
      <c r="H448" s="544"/>
      <c r="I448" s="541"/>
      <c r="J448" s="542"/>
    </row>
    <row r="449" spans="1:10" x14ac:dyDescent="0.2">
      <c r="A449" s="443" t="s">
        <v>531</v>
      </c>
      <c r="B449" s="444"/>
      <c r="C449" s="444"/>
      <c r="D449" s="445"/>
      <c r="E449" s="550"/>
      <c r="F449" s="551"/>
      <c r="G449" s="550"/>
      <c r="H449" s="551"/>
      <c r="I449" s="552"/>
      <c r="J449" s="553"/>
    </row>
    <row r="450" spans="1:10" x14ac:dyDescent="0.2">
      <c r="A450" s="447" t="s">
        <v>532</v>
      </c>
      <c r="B450" s="448"/>
      <c r="C450" s="448"/>
      <c r="D450" s="449"/>
      <c r="E450" s="545"/>
      <c r="F450" s="546"/>
      <c r="G450" s="543"/>
      <c r="H450" s="544"/>
      <c r="I450" s="541"/>
      <c r="J450" s="542"/>
    </row>
    <row r="451" spans="1:10" x14ac:dyDescent="0.2">
      <c r="A451" s="443" t="s">
        <v>537</v>
      </c>
      <c r="B451" s="444"/>
      <c r="C451" s="444"/>
      <c r="D451" s="445"/>
      <c r="E451" s="554"/>
      <c r="F451" s="555"/>
      <c r="G451" s="554"/>
      <c r="H451" s="555"/>
      <c r="I451" s="556"/>
      <c r="J451" s="557"/>
    </row>
    <row r="452" spans="1:10" x14ac:dyDescent="0.2">
      <c r="A452" s="431"/>
      <c r="B452" s="432"/>
      <c r="C452" s="432"/>
      <c r="D452" s="433"/>
      <c r="E452" s="545"/>
      <c r="F452" s="546"/>
      <c r="G452" s="543"/>
      <c r="H452" s="544"/>
      <c r="I452" s="543"/>
      <c r="J452" s="544"/>
    </row>
    <row r="453" spans="1:10" x14ac:dyDescent="0.2">
      <c r="A453" s="431"/>
      <c r="B453" s="432"/>
      <c r="C453" s="432"/>
      <c r="D453" s="433"/>
      <c r="E453" s="545"/>
      <c r="F453" s="546"/>
      <c r="G453" s="543"/>
      <c r="H453" s="544"/>
      <c r="I453" s="543"/>
      <c r="J453" s="544"/>
    </row>
    <row r="454" spans="1:10" x14ac:dyDescent="0.2">
      <c r="A454" s="431"/>
      <c r="B454" s="432"/>
      <c r="C454" s="432"/>
      <c r="D454" s="433"/>
      <c r="E454" s="545"/>
      <c r="F454" s="546"/>
      <c r="G454" s="543"/>
      <c r="H454" s="544"/>
      <c r="I454" s="543"/>
      <c r="J454" s="544"/>
    </row>
    <row r="455" spans="1:10" x14ac:dyDescent="0.2">
      <c r="A455" s="436" t="s">
        <v>534</v>
      </c>
      <c r="B455" s="437"/>
      <c r="C455" s="437"/>
      <c r="D455" s="438"/>
      <c r="E455" s="564">
        <f>SUM(E445:E454)</f>
        <v>0</v>
      </c>
      <c r="F455" s="565"/>
      <c r="G455" s="564">
        <f>SUM(G445:G454)</f>
        <v>0</v>
      </c>
      <c r="H455" s="565"/>
      <c r="I455" s="564">
        <f>SUM(I445:I454)</f>
        <v>0</v>
      </c>
      <c r="J455" s="565"/>
    </row>
    <row r="456" spans="1:10" ht="13.15" customHeight="1" x14ac:dyDescent="0.2">
      <c r="A456" s="488" t="s">
        <v>861</v>
      </c>
      <c r="B456" s="558"/>
      <c r="C456" s="558"/>
      <c r="D456" s="558"/>
      <c r="E456" s="558"/>
      <c r="F456" s="558"/>
      <c r="G456" s="558"/>
      <c r="H456" s="558"/>
      <c r="I456" s="558"/>
      <c r="J456" s="559"/>
    </row>
    <row r="457" spans="1:10" ht="13.15" customHeight="1" x14ac:dyDescent="0.2">
      <c r="A457" s="491" t="s">
        <v>862</v>
      </c>
      <c r="B457" s="560"/>
      <c r="C457" s="560"/>
      <c r="D457" s="560"/>
      <c r="E457" s="560"/>
      <c r="F457" s="560"/>
      <c r="G457" s="560"/>
      <c r="H457" s="560"/>
      <c r="I457" s="560"/>
      <c r="J457" s="561"/>
    </row>
    <row r="458" spans="1:10" ht="13.15" customHeight="1" x14ac:dyDescent="0.2">
      <c r="A458" s="491" t="s">
        <v>863</v>
      </c>
      <c r="B458" s="560"/>
      <c r="C458" s="560"/>
      <c r="D458" s="560"/>
      <c r="E458" s="560"/>
      <c r="F458" s="560"/>
      <c r="G458" s="560"/>
      <c r="H458" s="560"/>
      <c r="I458" s="560"/>
      <c r="J458" s="561"/>
    </row>
    <row r="459" spans="1:10" ht="13.15" customHeight="1" x14ac:dyDescent="0.2">
      <c r="A459" s="494" t="s">
        <v>864</v>
      </c>
      <c r="B459" s="562"/>
      <c r="C459" s="562"/>
      <c r="D459" s="562"/>
      <c r="E459" s="562"/>
      <c r="F459" s="562"/>
      <c r="G459" s="562"/>
      <c r="H459" s="562"/>
      <c r="I459" s="562"/>
      <c r="J459" s="563"/>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Solano</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32"/>
      <c r="F495" s="533"/>
      <c r="G495" s="533"/>
      <c r="H495" s="533"/>
      <c r="I495" s="533"/>
      <c r="J495" s="534"/>
    </row>
    <row r="496" spans="1:10" ht="13.15" customHeight="1" x14ac:dyDescent="0.2">
      <c r="A496" s="497" t="s">
        <v>853</v>
      </c>
      <c r="B496" s="498"/>
      <c r="C496" s="498"/>
      <c r="D496" s="499"/>
      <c r="E496" s="535"/>
      <c r="F496" s="536"/>
      <c r="G496" s="536"/>
      <c r="H496" s="536"/>
      <c r="I496" s="536"/>
      <c r="J496" s="537"/>
    </row>
    <row r="497" spans="1:10" x14ac:dyDescent="0.2">
      <c r="A497" s="526" t="s">
        <v>808</v>
      </c>
      <c r="B497" s="527"/>
      <c r="C497" s="527"/>
      <c r="D497" s="528"/>
      <c r="E497" s="473"/>
      <c r="F497" s="474"/>
      <c r="G497" s="474"/>
      <c r="H497" s="474"/>
      <c r="I497" s="474"/>
      <c r="J497" s="475"/>
    </row>
    <row r="498" spans="1:10" ht="13.15" customHeight="1" x14ac:dyDescent="0.2">
      <c r="A498" s="58"/>
      <c r="B498" s="59"/>
      <c r="C498" s="59"/>
      <c r="D498" s="59"/>
      <c r="E498" s="547" t="s">
        <v>535</v>
      </c>
      <c r="F498" s="547"/>
      <c r="G498" s="547" t="s">
        <v>533</v>
      </c>
      <c r="H498" s="547"/>
      <c r="I498" s="548" t="s">
        <v>849</v>
      </c>
      <c r="J498" s="549"/>
    </row>
    <row r="499" spans="1:10" x14ac:dyDescent="0.2">
      <c r="A499" s="443" t="s">
        <v>527</v>
      </c>
      <c r="B499" s="444"/>
      <c r="C499" s="444"/>
      <c r="D499" s="445"/>
      <c r="E499" s="550"/>
      <c r="F499" s="551"/>
      <c r="G499" s="550"/>
      <c r="H499" s="551"/>
      <c r="I499" s="552"/>
      <c r="J499" s="553"/>
    </row>
    <row r="500" spans="1:10" x14ac:dyDescent="0.2">
      <c r="A500" s="447" t="s">
        <v>528</v>
      </c>
      <c r="B500" s="448"/>
      <c r="C500" s="448"/>
      <c r="D500" s="449"/>
      <c r="E500" s="545"/>
      <c r="F500" s="546"/>
      <c r="G500" s="543"/>
      <c r="H500" s="544"/>
      <c r="I500" s="541"/>
      <c r="J500" s="542"/>
    </row>
    <row r="501" spans="1:10" x14ac:dyDescent="0.2">
      <c r="A501" s="443" t="s">
        <v>529</v>
      </c>
      <c r="B501" s="444"/>
      <c r="C501" s="444"/>
      <c r="D501" s="445"/>
      <c r="E501" s="550"/>
      <c r="F501" s="551"/>
      <c r="G501" s="550"/>
      <c r="H501" s="551"/>
      <c r="I501" s="552"/>
      <c r="J501" s="553"/>
    </row>
    <row r="502" spans="1:10" x14ac:dyDescent="0.2">
      <c r="A502" s="447" t="s">
        <v>530</v>
      </c>
      <c r="B502" s="448"/>
      <c r="C502" s="448"/>
      <c r="D502" s="449"/>
      <c r="E502" s="545"/>
      <c r="F502" s="546"/>
      <c r="G502" s="543"/>
      <c r="H502" s="544"/>
      <c r="I502" s="541"/>
      <c r="J502" s="542"/>
    </row>
    <row r="503" spans="1:10" x14ac:dyDescent="0.2">
      <c r="A503" s="443" t="s">
        <v>531</v>
      </c>
      <c r="B503" s="444"/>
      <c r="C503" s="444"/>
      <c r="D503" s="445"/>
      <c r="E503" s="550"/>
      <c r="F503" s="551"/>
      <c r="G503" s="550"/>
      <c r="H503" s="551"/>
      <c r="I503" s="552"/>
      <c r="J503" s="553"/>
    </row>
    <row r="504" spans="1:10" x14ac:dyDescent="0.2">
      <c r="A504" s="447" t="s">
        <v>532</v>
      </c>
      <c r="B504" s="448"/>
      <c r="C504" s="448"/>
      <c r="D504" s="449"/>
      <c r="E504" s="545"/>
      <c r="F504" s="546"/>
      <c r="G504" s="543"/>
      <c r="H504" s="544"/>
      <c r="I504" s="541"/>
      <c r="J504" s="542"/>
    </row>
    <row r="505" spans="1:10" x14ac:dyDescent="0.2">
      <c r="A505" s="443" t="s">
        <v>537</v>
      </c>
      <c r="B505" s="444"/>
      <c r="C505" s="444"/>
      <c r="D505" s="445"/>
      <c r="E505" s="554"/>
      <c r="F505" s="555"/>
      <c r="G505" s="554"/>
      <c r="H505" s="555"/>
      <c r="I505" s="556"/>
      <c r="J505" s="557"/>
    </row>
    <row r="506" spans="1:10" x14ac:dyDescent="0.2">
      <c r="A506" s="431"/>
      <c r="B506" s="432"/>
      <c r="C506" s="432"/>
      <c r="D506" s="433"/>
      <c r="E506" s="545"/>
      <c r="F506" s="546"/>
      <c r="G506" s="543"/>
      <c r="H506" s="544"/>
      <c r="I506" s="543"/>
      <c r="J506" s="544"/>
    </row>
    <row r="507" spans="1:10" x14ac:dyDescent="0.2">
      <c r="A507" s="431"/>
      <c r="B507" s="432"/>
      <c r="C507" s="432"/>
      <c r="D507" s="433"/>
      <c r="E507" s="545"/>
      <c r="F507" s="546"/>
      <c r="G507" s="543"/>
      <c r="H507" s="544"/>
      <c r="I507" s="543"/>
      <c r="J507" s="544"/>
    </row>
    <row r="508" spans="1:10" x14ac:dyDescent="0.2">
      <c r="A508" s="431"/>
      <c r="B508" s="432"/>
      <c r="C508" s="432"/>
      <c r="D508" s="433"/>
      <c r="E508" s="545"/>
      <c r="F508" s="546"/>
      <c r="G508" s="543"/>
      <c r="H508" s="544"/>
      <c r="I508" s="543"/>
      <c r="J508" s="544"/>
    </row>
    <row r="509" spans="1:10" x14ac:dyDescent="0.2">
      <c r="A509" s="436" t="s">
        <v>534</v>
      </c>
      <c r="B509" s="437"/>
      <c r="C509" s="437"/>
      <c r="D509" s="438"/>
      <c r="E509" s="564">
        <f>SUM(E499:E508)</f>
        <v>0</v>
      </c>
      <c r="F509" s="565"/>
      <c r="G509" s="564">
        <f>SUM(G499:G508)</f>
        <v>0</v>
      </c>
      <c r="H509" s="565"/>
      <c r="I509" s="564">
        <f>SUM(I499:I508)</f>
        <v>0</v>
      </c>
      <c r="J509" s="565"/>
    </row>
    <row r="510" spans="1:10" ht="13.15" customHeight="1" x14ac:dyDescent="0.2">
      <c r="A510" s="488" t="s">
        <v>861</v>
      </c>
      <c r="B510" s="558"/>
      <c r="C510" s="558"/>
      <c r="D510" s="558"/>
      <c r="E510" s="558"/>
      <c r="F510" s="558"/>
      <c r="G510" s="558"/>
      <c r="H510" s="558"/>
      <c r="I510" s="558"/>
      <c r="J510" s="559"/>
    </row>
    <row r="511" spans="1:10" ht="13.15" customHeight="1" x14ac:dyDescent="0.2">
      <c r="A511" s="491" t="s">
        <v>862</v>
      </c>
      <c r="B511" s="560"/>
      <c r="C511" s="560"/>
      <c r="D511" s="560"/>
      <c r="E511" s="560"/>
      <c r="F511" s="560"/>
      <c r="G511" s="560"/>
      <c r="H511" s="560"/>
      <c r="I511" s="560"/>
      <c r="J511" s="561"/>
    </row>
    <row r="512" spans="1:10" ht="13.15" customHeight="1" x14ac:dyDescent="0.2">
      <c r="A512" s="491" t="s">
        <v>863</v>
      </c>
      <c r="B512" s="560"/>
      <c r="C512" s="560"/>
      <c r="D512" s="560"/>
      <c r="E512" s="560"/>
      <c r="F512" s="560"/>
      <c r="G512" s="560"/>
      <c r="H512" s="560"/>
      <c r="I512" s="560"/>
      <c r="J512" s="561"/>
    </row>
    <row r="513" spans="1:10" ht="13.15" customHeight="1" x14ac:dyDescent="0.2">
      <c r="A513" s="494" t="s">
        <v>864</v>
      </c>
      <c r="B513" s="562"/>
      <c r="C513" s="562"/>
      <c r="D513" s="562"/>
      <c r="E513" s="562"/>
      <c r="F513" s="562"/>
      <c r="G513" s="562"/>
      <c r="H513" s="562"/>
      <c r="I513" s="562"/>
      <c r="J513" s="563"/>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Solano</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32"/>
      <c r="F549" s="533"/>
      <c r="G549" s="533"/>
      <c r="H549" s="533"/>
      <c r="I549" s="533"/>
      <c r="J549" s="534"/>
    </row>
    <row r="550" spans="1:10" ht="13.15" customHeight="1" x14ac:dyDescent="0.2">
      <c r="A550" s="497" t="s">
        <v>853</v>
      </c>
      <c r="B550" s="498"/>
      <c r="C550" s="498"/>
      <c r="D550" s="499"/>
      <c r="E550" s="535"/>
      <c r="F550" s="536"/>
      <c r="G550" s="536"/>
      <c r="H550" s="536"/>
      <c r="I550" s="536"/>
      <c r="J550" s="537"/>
    </row>
    <row r="551" spans="1:10" x14ac:dyDescent="0.2">
      <c r="A551" s="526" t="s">
        <v>808</v>
      </c>
      <c r="B551" s="527"/>
      <c r="C551" s="527"/>
      <c r="D551" s="528"/>
      <c r="E551" s="473"/>
      <c r="F551" s="474"/>
      <c r="G551" s="474"/>
      <c r="H551" s="474"/>
      <c r="I551" s="474"/>
      <c r="J551" s="475"/>
    </row>
    <row r="552" spans="1:10" ht="13.15" customHeight="1" x14ac:dyDescent="0.2">
      <c r="A552" s="58"/>
      <c r="B552" s="59"/>
      <c r="C552" s="59"/>
      <c r="D552" s="59"/>
      <c r="E552" s="547" t="s">
        <v>535</v>
      </c>
      <c r="F552" s="547"/>
      <c r="G552" s="547" t="s">
        <v>533</v>
      </c>
      <c r="H552" s="547"/>
      <c r="I552" s="548" t="s">
        <v>849</v>
      </c>
      <c r="J552" s="549"/>
    </row>
    <row r="553" spans="1:10" x14ac:dyDescent="0.2">
      <c r="A553" s="443" t="s">
        <v>527</v>
      </c>
      <c r="B553" s="444"/>
      <c r="C553" s="444"/>
      <c r="D553" s="445"/>
      <c r="E553" s="550"/>
      <c r="F553" s="551"/>
      <c r="G553" s="550"/>
      <c r="H553" s="551"/>
      <c r="I553" s="552"/>
      <c r="J553" s="553"/>
    </row>
    <row r="554" spans="1:10" x14ac:dyDescent="0.2">
      <c r="A554" s="447" t="s">
        <v>528</v>
      </c>
      <c r="B554" s="448"/>
      <c r="C554" s="448"/>
      <c r="D554" s="449"/>
      <c r="E554" s="545"/>
      <c r="F554" s="546"/>
      <c r="G554" s="543"/>
      <c r="H554" s="544"/>
      <c r="I554" s="541"/>
      <c r="J554" s="542"/>
    </row>
    <row r="555" spans="1:10" x14ac:dyDescent="0.2">
      <c r="A555" s="443" t="s">
        <v>529</v>
      </c>
      <c r="B555" s="444"/>
      <c r="C555" s="444"/>
      <c r="D555" s="445"/>
      <c r="E555" s="550"/>
      <c r="F555" s="551"/>
      <c r="G555" s="550"/>
      <c r="H555" s="551"/>
      <c r="I555" s="552"/>
      <c r="J555" s="553"/>
    </row>
    <row r="556" spans="1:10" x14ac:dyDescent="0.2">
      <c r="A556" s="447" t="s">
        <v>530</v>
      </c>
      <c r="B556" s="448"/>
      <c r="C556" s="448"/>
      <c r="D556" s="449"/>
      <c r="E556" s="545"/>
      <c r="F556" s="546"/>
      <c r="G556" s="543"/>
      <c r="H556" s="544"/>
      <c r="I556" s="541"/>
      <c r="J556" s="542"/>
    </row>
    <row r="557" spans="1:10" x14ac:dyDescent="0.2">
      <c r="A557" s="443" t="s">
        <v>531</v>
      </c>
      <c r="B557" s="444"/>
      <c r="C557" s="444"/>
      <c r="D557" s="445"/>
      <c r="E557" s="550"/>
      <c r="F557" s="551"/>
      <c r="G557" s="550"/>
      <c r="H557" s="551"/>
      <c r="I557" s="552"/>
      <c r="J557" s="553"/>
    </row>
    <row r="558" spans="1:10" x14ac:dyDescent="0.2">
      <c r="A558" s="447" t="s">
        <v>532</v>
      </c>
      <c r="B558" s="448"/>
      <c r="C558" s="448"/>
      <c r="D558" s="449"/>
      <c r="E558" s="545"/>
      <c r="F558" s="546"/>
      <c r="G558" s="543"/>
      <c r="H558" s="544"/>
      <c r="I558" s="541"/>
      <c r="J558" s="542"/>
    </row>
    <row r="559" spans="1:10" x14ac:dyDescent="0.2">
      <c r="A559" s="443" t="s">
        <v>537</v>
      </c>
      <c r="B559" s="444"/>
      <c r="C559" s="444"/>
      <c r="D559" s="445"/>
      <c r="E559" s="554"/>
      <c r="F559" s="555"/>
      <c r="G559" s="554"/>
      <c r="H559" s="555"/>
      <c r="I559" s="556"/>
      <c r="J559" s="557"/>
    </row>
    <row r="560" spans="1:10" x14ac:dyDescent="0.2">
      <c r="A560" s="431"/>
      <c r="B560" s="432"/>
      <c r="C560" s="432"/>
      <c r="D560" s="433"/>
      <c r="E560" s="545"/>
      <c r="F560" s="546"/>
      <c r="G560" s="543"/>
      <c r="H560" s="544"/>
      <c r="I560" s="543"/>
      <c r="J560" s="544"/>
    </row>
    <row r="561" spans="1:10" x14ac:dyDescent="0.2">
      <c r="A561" s="431"/>
      <c r="B561" s="432"/>
      <c r="C561" s="432"/>
      <c r="D561" s="433"/>
      <c r="E561" s="545"/>
      <c r="F561" s="546"/>
      <c r="G561" s="543"/>
      <c r="H561" s="544"/>
      <c r="I561" s="543"/>
      <c r="J561" s="544"/>
    </row>
    <row r="562" spans="1:10" x14ac:dyDescent="0.2">
      <c r="A562" s="431"/>
      <c r="B562" s="432"/>
      <c r="C562" s="432"/>
      <c r="D562" s="433"/>
      <c r="E562" s="545"/>
      <c r="F562" s="546"/>
      <c r="G562" s="543"/>
      <c r="H562" s="544"/>
      <c r="I562" s="543"/>
      <c r="J562" s="544"/>
    </row>
    <row r="563" spans="1:10" x14ac:dyDescent="0.2">
      <c r="A563" s="436" t="s">
        <v>534</v>
      </c>
      <c r="B563" s="437"/>
      <c r="C563" s="437"/>
      <c r="D563" s="438"/>
      <c r="E563" s="564">
        <f>SUM(E553:E562)</f>
        <v>0</v>
      </c>
      <c r="F563" s="565"/>
      <c r="G563" s="564">
        <f>SUM(G553:G562)</f>
        <v>0</v>
      </c>
      <c r="H563" s="565"/>
      <c r="I563" s="564">
        <f>SUM(I553:I562)</f>
        <v>0</v>
      </c>
      <c r="J563" s="565"/>
    </row>
    <row r="564" spans="1:10" ht="13.15" customHeight="1" x14ac:dyDescent="0.2">
      <c r="A564" s="488" t="s">
        <v>861</v>
      </c>
      <c r="B564" s="558"/>
      <c r="C564" s="558"/>
      <c r="D564" s="558"/>
      <c r="E564" s="558"/>
      <c r="F564" s="558"/>
      <c r="G564" s="558"/>
      <c r="H564" s="558"/>
      <c r="I564" s="558"/>
      <c r="J564" s="559"/>
    </row>
    <row r="565" spans="1:10" ht="13.15" customHeight="1" x14ac:dyDescent="0.2">
      <c r="A565" s="491" t="s">
        <v>862</v>
      </c>
      <c r="B565" s="560"/>
      <c r="C565" s="560"/>
      <c r="D565" s="560"/>
      <c r="E565" s="560"/>
      <c r="F565" s="560"/>
      <c r="G565" s="560"/>
      <c r="H565" s="560"/>
      <c r="I565" s="560"/>
      <c r="J565" s="561"/>
    </row>
    <row r="566" spans="1:10" ht="13.15" customHeight="1" x14ac:dyDescent="0.2">
      <c r="A566" s="491" t="s">
        <v>863</v>
      </c>
      <c r="B566" s="560"/>
      <c r="C566" s="560"/>
      <c r="D566" s="560"/>
      <c r="E566" s="560"/>
      <c r="F566" s="560"/>
      <c r="G566" s="560"/>
      <c r="H566" s="560"/>
      <c r="I566" s="560"/>
      <c r="J566" s="561"/>
    </row>
    <row r="567" spans="1:10" ht="13.15" customHeight="1" x14ac:dyDescent="0.2">
      <c r="A567" s="494" t="s">
        <v>864</v>
      </c>
      <c r="B567" s="562"/>
      <c r="C567" s="562"/>
      <c r="D567" s="562"/>
      <c r="E567" s="562"/>
      <c r="F567" s="562"/>
      <c r="G567" s="562"/>
      <c r="H567" s="562"/>
      <c r="I567" s="562"/>
      <c r="J567" s="563"/>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Solano</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32"/>
      <c r="F603" s="533"/>
      <c r="G603" s="533"/>
      <c r="H603" s="533"/>
      <c r="I603" s="533"/>
      <c r="J603" s="534"/>
    </row>
    <row r="604" spans="1:10" x14ac:dyDescent="0.2">
      <c r="A604" s="497" t="s">
        <v>853</v>
      </c>
      <c r="B604" s="498"/>
      <c r="C604" s="498"/>
      <c r="D604" s="499"/>
      <c r="E604" s="535"/>
      <c r="F604" s="536"/>
      <c r="G604" s="536"/>
      <c r="H604" s="536"/>
      <c r="I604" s="536"/>
      <c r="J604" s="537"/>
    </row>
    <row r="605" spans="1:10" x14ac:dyDescent="0.2">
      <c r="A605" s="500" t="s">
        <v>808</v>
      </c>
      <c r="B605" s="501"/>
      <c r="C605" s="501"/>
      <c r="D605" s="501"/>
      <c r="E605" s="473"/>
      <c r="F605" s="474"/>
      <c r="G605" s="474"/>
      <c r="H605" s="474"/>
      <c r="I605" s="474"/>
      <c r="J605" s="475"/>
    </row>
    <row r="606" spans="1:10" x14ac:dyDescent="0.2">
      <c r="A606" s="58"/>
      <c r="B606" s="59"/>
      <c r="C606" s="59"/>
      <c r="D606" s="59"/>
      <c r="E606" s="566" t="s">
        <v>535</v>
      </c>
      <c r="F606" s="477"/>
      <c r="G606" s="566"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Solano</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32"/>
      <c r="F657" s="533"/>
      <c r="G657" s="533"/>
      <c r="H657" s="533"/>
      <c r="I657" s="533"/>
      <c r="J657" s="534"/>
    </row>
    <row r="658" spans="1:10" x14ac:dyDescent="0.2">
      <c r="A658" s="497" t="s">
        <v>853</v>
      </c>
      <c r="B658" s="498"/>
      <c r="C658" s="498"/>
      <c r="D658" s="499"/>
      <c r="E658" s="535"/>
      <c r="F658" s="536"/>
      <c r="G658" s="536"/>
      <c r="H658" s="536"/>
      <c r="I658" s="536"/>
      <c r="J658" s="537"/>
    </row>
    <row r="659" spans="1:10" x14ac:dyDescent="0.2">
      <c r="A659" s="500" t="s">
        <v>808</v>
      </c>
      <c r="B659" s="501"/>
      <c r="C659" s="501"/>
      <c r="D659" s="501"/>
      <c r="E659" s="473"/>
      <c r="F659" s="474"/>
      <c r="G659" s="474"/>
      <c r="H659" s="474"/>
      <c r="I659" s="474"/>
      <c r="J659" s="475"/>
    </row>
    <row r="660" spans="1:10" x14ac:dyDescent="0.2">
      <c r="A660" s="58"/>
      <c r="B660" s="59"/>
      <c r="C660" s="59"/>
      <c r="D660" s="59"/>
      <c r="E660" s="566" t="s">
        <v>535</v>
      </c>
      <c r="F660" s="477"/>
      <c r="G660" s="566"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Solano</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32"/>
      <c r="F711" s="533"/>
      <c r="G711" s="533"/>
      <c r="H711" s="533"/>
      <c r="I711" s="533"/>
      <c r="J711" s="534"/>
    </row>
    <row r="712" spans="1:10" x14ac:dyDescent="0.2">
      <c r="A712" s="497" t="s">
        <v>853</v>
      </c>
      <c r="B712" s="498"/>
      <c r="C712" s="498"/>
      <c r="D712" s="499"/>
      <c r="E712" s="535"/>
      <c r="F712" s="536"/>
      <c r="G712" s="536"/>
      <c r="H712" s="536"/>
      <c r="I712" s="536"/>
      <c r="J712" s="537"/>
    </row>
    <row r="713" spans="1:10" x14ac:dyDescent="0.2">
      <c r="A713" s="500" t="s">
        <v>808</v>
      </c>
      <c r="B713" s="501"/>
      <c r="C713" s="501"/>
      <c r="D713" s="501"/>
      <c r="E713" s="473"/>
      <c r="F713" s="474"/>
      <c r="G713" s="474"/>
      <c r="H713" s="474"/>
      <c r="I713" s="474"/>
      <c r="J713" s="475"/>
    </row>
    <row r="714" spans="1:10" x14ac:dyDescent="0.2">
      <c r="A714" s="58"/>
      <c r="B714" s="59"/>
      <c r="C714" s="59"/>
      <c r="D714" s="59"/>
      <c r="E714" s="566" t="s">
        <v>535</v>
      </c>
      <c r="F714" s="477"/>
      <c r="G714" s="566"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Solano</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32"/>
      <c r="F765" s="533"/>
      <c r="G765" s="533"/>
      <c r="H765" s="533"/>
      <c r="I765" s="533"/>
      <c r="J765" s="534"/>
    </row>
    <row r="766" spans="1:10" x14ac:dyDescent="0.2">
      <c r="A766" s="497" t="s">
        <v>853</v>
      </c>
      <c r="B766" s="498"/>
      <c r="C766" s="498"/>
      <c r="D766" s="499"/>
      <c r="E766" s="535"/>
      <c r="F766" s="536"/>
      <c r="G766" s="536"/>
      <c r="H766" s="536"/>
      <c r="I766" s="536"/>
      <c r="J766" s="537"/>
    </row>
    <row r="767" spans="1:10" x14ac:dyDescent="0.2">
      <c r="A767" s="500" t="s">
        <v>808</v>
      </c>
      <c r="B767" s="501"/>
      <c r="C767" s="501"/>
      <c r="D767" s="501"/>
      <c r="E767" s="473"/>
      <c r="F767" s="474"/>
      <c r="G767" s="474"/>
      <c r="H767" s="474"/>
      <c r="I767" s="474"/>
      <c r="J767" s="475"/>
    </row>
    <row r="768" spans="1:10" x14ac:dyDescent="0.2">
      <c r="A768" s="58"/>
      <c r="B768" s="59"/>
      <c r="C768" s="59"/>
      <c r="D768" s="59"/>
      <c r="E768" s="566" t="s">
        <v>535</v>
      </c>
      <c r="F768" s="477"/>
      <c r="G768" s="566"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6" t="s">
        <v>830</v>
      </c>
      <c r="B1" s="577"/>
      <c r="C1" s="577"/>
      <c r="D1" s="577"/>
      <c r="E1" s="577"/>
      <c r="F1" s="577"/>
      <c r="G1" s="577"/>
      <c r="H1" s="577"/>
      <c r="I1" s="577"/>
      <c r="J1" s="578"/>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81" t="str">
        <f>'CONTACT INFORMATION'!$A$24</f>
        <v>Solano</v>
      </c>
      <c r="I3" s="581"/>
      <c r="J3" s="582"/>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9" t="s">
        <v>876</v>
      </c>
      <c r="B6" s="580"/>
      <c r="C6" s="580"/>
      <c r="D6" s="580"/>
      <c r="E6" s="580"/>
      <c r="F6" s="580"/>
      <c r="G6" s="580"/>
      <c r="H6" s="580"/>
      <c r="I6" s="580"/>
      <c r="J6" s="580"/>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2" t="s">
        <v>847</v>
      </c>
      <c r="B10" s="572"/>
      <c r="C10" s="575"/>
      <c r="D10" s="173">
        <f>'REPORT 1'!$I$16</f>
        <v>0</v>
      </c>
      <c r="E10" s="130"/>
      <c r="F10" s="39"/>
      <c r="G10" s="572" t="s">
        <v>847</v>
      </c>
      <c r="H10" s="572"/>
      <c r="I10" s="575"/>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9" t="s">
        <v>875</v>
      </c>
      <c r="B13" s="580"/>
      <c r="C13" s="580"/>
      <c r="D13" s="580"/>
      <c r="E13" s="580"/>
      <c r="F13" s="580"/>
      <c r="G13" s="580"/>
      <c r="H13" s="580"/>
      <c r="I13" s="580"/>
      <c r="J13" s="580"/>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351</v>
      </c>
      <c r="E17" s="39"/>
      <c r="F17" s="39"/>
      <c r="G17" s="567" t="s">
        <v>847</v>
      </c>
      <c r="H17" s="567"/>
      <c r="I17" s="568"/>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2"/>
      <c r="B21" s="572"/>
      <c r="C21" s="575"/>
      <c r="D21" s="173">
        <f>'REPORT 3'!$J$26</f>
        <v>206</v>
      </c>
      <c r="E21" s="39"/>
      <c r="F21" s="39"/>
      <c r="G21" s="567" t="s">
        <v>847</v>
      </c>
      <c r="H21" s="567"/>
      <c r="I21" s="568"/>
      <c r="J21" s="173">
        <f>'REPORT 3'!$J$44</f>
        <v>0</v>
      </c>
    </row>
    <row r="22" spans="1:10" ht="14.25" x14ac:dyDescent="0.2">
      <c r="A22" s="110"/>
      <c r="B22" s="110"/>
      <c r="C22" s="110"/>
    </row>
    <row r="24" spans="1:10" ht="70.5" customHeight="1" x14ac:dyDescent="0.2">
      <c r="A24" s="573" t="s">
        <v>877</v>
      </c>
      <c r="B24" s="574"/>
      <c r="C24" s="574"/>
      <c r="D24" s="574"/>
      <c r="E24" s="574"/>
      <c r="F24" s="574"/>
      <c r="G24" s="574"/>
      <c r="H24" s="574"/>
      <c r="I24" s="574"/>
      <c r="J24" s="574"/>
    </row>
    <row r="27" spans="1:10" ht="22.5" customHeight="1" x14ac:dyDescent="0.25">
      <c r="A27" s="571" t="s">
        <v>870</v>
      </c>
      <c r="B27" s="572"/>
      <c r="C27" s="572"/>
      <c r="D27" s="171" t="s">
        <v>827</v>
      </c>
      <c r="G27" s="569" t="s">
        <v>829</v>
      </c>
      <c r="H27" s="569"/>
      <c r="I27" s="570"/>
      <c r="J27" s="171" t="s">
        <v>827</v>
      </c>
    </row>
    <row r="28" spans="1:10" ht="15" customHeight="1" x14ac:dyDescent="0.25">
      <c r="D28" s="175">
        <f>'ARREST REPORT'!$G$12</f>
        <v>348</v>
      </c>
      <c r="G28" s="567" t="s">
        <v>847</v>
      </c>
      <c r="H28" s="567"/>
      <c r="I28" s="568"/>
      <c r="J28" s="175">
        <f>'ARREST REPORT'!$G$18</f>
        <v>0</v>
      </c>
    </row>
    <row r="31" spans="1:10" ht="15" x14ac:dyDescent="0.25">
      <c r="G31" s="569" t="s">
        <v>816</v>
      </c>
      <c r="H31" s="569"/>
      <c r="I31" s="570"/>
      <c r="J31" s="171" t="s">
        <v>827</v>
      </c>
    </row>
    <row r="32" spans="1:10" s="1" customFormat="1" ht="15" x14ac:dyDescent="0.25">
      <c r="G32" s="567" t="s">
        <v>847</v>
      </c>
      <c r="H32" s="567"/>
      <c r="I32" s="568"/>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C36387581C5642BE6DCC90A8D5F10A" ma:contentTypeVersion="10" ma:contentTypeDescription="Create a new document." ma:contentTypeScope="" ma:versionID="5a01253e8811306ade4010eae4acf755">
  <xsd:schema xmlns:xsd="http://www.w3.org/2001/XMLSchema" xmlns:xs="http://www.w3.org/2001/XMLSchema" xmlns:p="http://schemas.microsoft.com/office/2006/metadata/properties" xmlns:ns3="d40d5b4f-ee65-444f-be2b-754d44b9bfa0" xmlns:ns4="39dcc844-55bb-493d-8e26-8796afbfc2ce" targetNamespace="http://schemas.microsoft.com/office/2006/metadata/properties" ma:root="true" ma:fieldsID="43d950739c53c6f52a82802d634ca4d0" ns3:_="" ns4:_="">
    <xsd:import namespace="d40d5b4f-ee65-444f-be2b-754d44b9bfa0"/>
    <xsd:import namespace="39dcc844-55bb-493d-8e26-8796afbfc2c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d5b4f-ee65-444f-be2b-754d44b9b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dcc844-55bb-493d-8e26-8796afbfc2c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D49274-9C83-44B2-8A87-79ECB53F90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d5b4f-ee65-444f-be2b-754d44b9bfa0"/>
    <ds:schemaRef ds:uri="39dcc844-55bb-493d-8e26-8796afbfc2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F8E9FB-38E1-4E72-B608-FD70045DC4B8}">
  <ds:schemaRefs>
    <ds:schemaRef ds:uri="http://schemas.microsoft.com/sharepoint/v3/contenttype/forms"/>
  </ds:schemaRefs>
</ds:datastoreItem>
</file>

<file path=customXml/itemProps3.xml><?xml version="1.0" encoding="utf-8"?>
<ds:datastoreItem xmlns:ds="http://schemas.openxmlformats.org/officeDocument/2006/customXml" ds:itemID="{2E76F69D-CD5D-4168-B9A4-4C3993FAF40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Potter, Amy T.</cp:lastModifiedBy>
  <cp:lastPrinted>2021-09-27T17:13:17Z</cp:lastPrinted>
  <dcterms:created xsi:type="dcterms:W3CDTF">2010-06-09T19:05:00Z</dcterms:created>
  <dcterms:modified xsi:type="dcterms:W3CDTF">2021-09-27T17:16:24Z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0x01010059C36387581C5642BE6DCC90A8D5F10A</vt:lpwstr>
  </property>
</Properties>
</file>