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CEO Budget\Public Protection &amp; Community Services\Program I\JJCPA\BSCC Expenditure Report\BSCC FY 20-21\"/>
    </mc:Choice>
  </mc:AlternateContent>
  <xr:revisionPtr revIDLastSave="0" documentId="13_ncr:1_{E77F3CB6-17C0-4C31-8C1E-C3BD1F377FAA}"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75" windowWidth="27930" windowHeight="155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5">'EXPENDITURE DETAILS'!$A$1:$J$693</definedName>
    <definedName name="_xlnm.Print_Area" localSheetId="1">'REPORT 1'!$A$1:$O$46</definedName>
    <definedName name="_xlnm.Print_Area" localSheetId="2">'REPORT 3'!$A$1:$O$56</definedName>
    <definedName name="_xlnm.Print_Area" localSheetId="4">'TREND ANALYSIS'!$A$1:$J$56</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<sst xmlns="http://schemas.openxmlformats.org/spreadsheetml/2006/main" count="2407" uniqueCount="960">
  <si>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</si>
  <si>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</si>
  <si>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</si>
  <si>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</si>
  <si>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</si>
  <si>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</si>
  <si>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</si>
  <si>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</si>
  <si>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</si>
  <si>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</si>
  <si>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</si>
  <si>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</si>
  <si>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</si>
  <si>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</si>
  <si>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</si>
  <si>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</si>
  <si>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</si>
  <si>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</si>
  <si>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</si>
  <si>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</si>
  <si>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</si>
  <si>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</si>
  <si>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</si>
  <si>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</si>
  <si>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</si>
  <si>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</si>
  <si>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</si>
  <si>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</si>
  <si>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</si>
  <si>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</si>
  <si>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</si>
  <si>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</si>
  <si>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</si>
  <si>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</si>
  <si>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</si>
  <si>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</si>
  <si>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</si>
  <si>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</si>
  <si>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</si>
  <si>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</si>
  <si>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</si>
  <si>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</si>
  <si>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</si>
  <si>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</si>
  <si>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</si>
  <si>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</si>
  <si>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</si>
  <si>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</si>
  <si>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</si>
  <si>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</si>
  <si>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</si>
  <si>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</si>
  <si>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</si>
  <si>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</si>
  <si>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</si>
  <si>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</si>
  <si>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</si>
  <si>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</si>
  <si>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</si>
  <si>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</si>
  <si>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</si>
  <si>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</si>
  <si>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</si>
  <si>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</si>
  <si>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</si>
  <si>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</si>
  <si>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</si>
  <si>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</si>
  <si>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</si>
  <si>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</si>
  <si>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</si>
  <si>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</si>
  <si>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</si>
  <si>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</si>
  <si>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</si>
  <si>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</si>
  <si>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</si>
  <si>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</si>
  <si>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</si>
  <si>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</si>
  <si>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</si>
  <si>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</si>
  <si>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</si>
  <si>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</si>
  <si>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</si>
  <si>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</si>
  <si>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</si>
  <si>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</si>
  <si>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</si>
  <si>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</si>
  <si>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</si>
  <si>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</si>
  <si>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</si>
  <si>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</si>
  <si>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</si>
  <si>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</si>
  <si>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</si>
  <si>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</si>
  <si>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</si>
  <si>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</si>
  <si>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</si>
  <si>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</si>
  <si>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</si>
  <si>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</si>
  <si>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</si>
  <si>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</si>
  <si>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</si>
  <si>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</si>
  <si>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</si>
  <si>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</si>
  <si>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</si>
  <si>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</si>
  <si>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</si>
  <si>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</si>
  <si>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</si>
  <si>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</si>
  <si>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</si>
  <si>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</si>
  <si>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</si>
  <si>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</si>
  <si>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</si>
  <si>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</si>
  <si>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</si>
  <si>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</si>
  <si>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</si>
  <si>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</si>
  <si>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</si>
  <si>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</si>
  <si>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</si>
  <si>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</si>
  <si>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</si>
  <si>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</si>
  <si>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</si>
  <si>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</si>
  <si>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</si>
  <si>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</si>
  <si>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</si>
  <si>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</si>
  <si>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</si>
  <si>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</si>
  <si>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</si>
  <si>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</si>
  <si>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</si>
  <si>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</si>
  <si>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</si>
  <si>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</si>
  <si>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</si>
  <si>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</si>
  <si>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</si>
  <si>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</si>
  <si>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</si>
  <si>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</si>
  <si>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</si>
  <si>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</si>
  <si>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</si>
  <si>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</si>
  <si>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</si>
  <si>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</si>
  <si>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</si>
  <si>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</si>
  <si>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</si>
  <si>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</si>
  <si>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</si>
  <si>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</si>
  <si>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</si>
  <si>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</si>
  <si>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</si>
  <si>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</si>
  <si>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</si>
  <si>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</si>
  <si>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</si>
  <si>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</si>
  <si>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</si>
  <si>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</si>
  <si>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</si>
  <si>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</si>
  <si>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</si>
  <si>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</si>
  <si>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</si>
  <si>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</si>
  <si>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</si>
  <si>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</si>
  <si>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</si>
  <si>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</si>
  <si>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</si>
  <si>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</si>
  <si>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</si>
  <si>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</si>
  <si>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</si>
  <si>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</si>
  <si>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</si>
  <si>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</si>
  <si>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</si>
  <si>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</si>
  <si>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</si>
  <si>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</si>
  <si>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</si>
  <si>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</si>
  <si>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</si>
  <si>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</si>
  <si>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</si>
  <si>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</si>
  <si>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</si>
  <si>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</si>
  <si>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</si>
  <si>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</si>
  <si>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</si>
  <si>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</si>
  <si>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</si>
  <si>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</si>
  <si>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</si>
  <si>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</si>
  <si>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</si>
  <si>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</si>
  <si>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</si>
  <si>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</si>
  <si>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</si>
  <si>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</si>
  <si>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</si>
  <si>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</si>
  <si>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</si>
  <si>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</si>
  <si>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</si>
  <si>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</si>
  <si>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</si>
  <si>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</si>
  <si>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</si>
  <si>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</si>
  <si>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</si>
  <si>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</si>
  <si>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</si>
  <si>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</si>
  <si>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</si>
  <si>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</si>
  <si>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</si>
  <si>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</si>
  <si>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</si>
  <si>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</si>
  <si>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</si>
  <si>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</si>
  <si>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</si>
  <si>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</si>
  <si>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</si>
  <si>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</si>
  <si>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</si>
  <si>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</si>
  <si>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</si>
  <si>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</si>
  <si>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</si>
  <si>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</si>
  <si>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</si>
  <si>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</si>
  <si>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</si>
  <si>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</si>
  <si>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</si>
  <si>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</si>
  <si>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</si>
  <si>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</si>
  <si>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</si>
  <si>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</si>
  <si>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</si>
  <si>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</si>
  <si>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</si>
  <si>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</si>
  <si>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</si>
  <si>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</si>
  <si>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</si>
  <si>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</si>
  <si>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</si>
  <si>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</si>
  <si>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</si>
  <si>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</si>
  <si>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</si>
  <si>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</si>
  <si>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</si>
  <si>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</si>
  <si>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</si>
  <si>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</si>
  <si>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</si>
  <si>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</si>
  <si>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</si>
  <si>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</si>
  <si>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</si>
  <si>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</si>
  <si>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</si>
  <si>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</si>
  <si>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</si>
  <si>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</si>
  <si>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</si>
  <si>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</si>
  <si>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</si>
  <si>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</si>
  <si>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</si>
  <si>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</si>
  <si>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</si>
  <si>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</si>
  <si>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</si>
  <si>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</si>
  <si>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</si>
  <si>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</si>
  <si>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</si>
  <si>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</si>
  <si>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</si>
  <si>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</si>
  <si>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</si>
  <si>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</si>
  <si>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</si>
  <si>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</si>
  <si>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</si>
  <si>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</si>
  <si>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</si>
  <si>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</si>
  <si>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</si>
  <si>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</si>
  <si>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</si>
  <si>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</si>
  <si>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</si>
  <si>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</si>
  <si>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</si>
  <si>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</si>
  <si>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</si>
  <si>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</si>
  <si>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</si>
  <si>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</si>
  <si>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</si>
  <si>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</si>
  <si>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</si>
  <si>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</si>
  <si>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</si>
  <si>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</si>
  <si>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</si>
  <si>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</si>
  <si>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</si>
  <si>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</si>
  <si>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</si>
  <si>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</si>
  <si>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</si>
  <si>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</si>
  <si>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</si>
  <si>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</si>
  <si>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</si>
  <si>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</si>
  <si>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</si>
  <si>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</si>
  <si>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</si>
  <si>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</si>
  <si>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</si>
  <si>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</si>
  <si>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</si>
  <si>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</si>
  <si>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</si>
  <si>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</si>
  <si>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</si>
  <si>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</si>
  <si>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</si>
  <si>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</si>
  <si>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</si>
  <si>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</si>
  <si>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</si>
  <si>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</si>
  <si>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</si>
  <si>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</si>
  <si>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</si>
  <si>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</si>
  <si>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</si>
  <si>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</si>
  <si>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</si>
  <si>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</si>
  <si>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</si>
  <si>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</si>
  <si>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</si>
  <si>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</si>
  <si>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</si>
  <si>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</si>
  <si>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</si>
  <si>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</si>
  <si>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</si>
  <si>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</si>
  <si>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</si>
  <si>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</si>
  <si>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</si>
  <si>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</si>
  <si>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</si>
  <si>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</si>
  <si>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</si>
  <si>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</si>
  <si>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</si>
  <si>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</si>
  <si>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</si>
  <si>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</si>
  <si>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</si>
  <si>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</si>
  <si>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</si>
  <si>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</si>
  <si>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</si>
  <si>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</si>
  <si>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</si>
  <si>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</si>
  <si>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</si>
  <si>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</si>
  <si>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</si>
  <si>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</si>
  <si>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</si>
  <si>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</si>
  <si>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</si>
  <si>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</si>
  <si>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</si>
  <si>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</si>
  <si>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</si>
  <si>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</si>
  <si>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</si>
  <si>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</si>
  <si>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</si>
  <si>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</si>
  <si>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</si>
  <si>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</si>
  <si>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</si>
  <si>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</si>
  <si>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</si>
  <si>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</si>
  <si>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</si>
  <si>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</si>
  <si>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</si>
  <si>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</si>
  <si>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</si>
  <si>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</si>
  <si>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</si>
  <si>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</si>
  <si>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</si>
  <si>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</si>
  <si>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</si>
  <si>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</si>
  <si>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</si>
  <si>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</si>
  <si>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</si>
  <si>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</si>
  <si>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</si>
  <si>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</si>
  <si>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</si>
  <si>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</si>
  <si>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</si>
  <si>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</si>
  <si>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</si>
  <si>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</si>
  <si>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</si>
  <si>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</si>
  <si>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</si>
  <si>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</si>
  <si>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</si>
  <si>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</si>
  <si>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</si>
  <si>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</si>
  <si>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</si>
  <si>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</si>
  <si>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</si>
  <si>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</si>
  <si>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</si>
  <si>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</si>
  <si>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</si>
  <si>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</si>
  <si>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</si>
  <si>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</si>
  <si>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</si>
  <si>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</si>
  <si>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</si>
  <si>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</si>
  <si>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</si>
  <si>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</si>
  <si>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</si>
  <si>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</si>
  <si>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</si>
  <si>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</si>
  <si>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</si>
  <si>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</si>
  <si>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</si>
  <si>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</si>
  <si>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</si>
  <si>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</si>
  <si>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</si>
  <si>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</si>
  <si>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</si>
  <si>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</si>
  <si>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</si>
  <si>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</si>
  <si>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</si>
  <si>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</si>
  <si>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</si>
  <si>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</si>
  <si>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</si>
  <si>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</si>
  <si>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</si>
  <si>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</si>
  <si>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</si>
  <si>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</si>
  <si>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</si>
  <si>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</si>
  <si>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</si>
  <si>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</si>
  <si>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</si>
  <si>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</si>
  <si>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</si>
  <si>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</si>
  <si>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</si>
  <si>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</si>
  <si>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</si>
  <si>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</si>
  <si>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</si>
  <si>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</si>
  <si>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</si>
  <si>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</si>
  <si>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</si>
  <si>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</si>
  <si>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</si>
  <si>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</si>
  <si>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</si>
  <si>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</si>
  <si>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</si>
  <si>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</si>
  <si>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</si>
  <si>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</si>
  <si>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</si>
  <si>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</si>
  <si>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</si>
  <si>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</si>
  <si>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</si>
  <si>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</si>
  <si>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</si>
  <si>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</si>
  <si>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</si>
  <si>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</si>
  <si>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</si>
  <si>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</si>
  <si>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</si>
  <si>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</si>
  <si>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</si>
  <si>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</si>
  <si>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</si>
  <si>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</si>
  <si>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</si>
  <si>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</si>
  <si>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</si>
  <si>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</si>
  <si>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</si>
  <si>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</si>
  <si>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</si>
  <si>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</si>
  <si>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</si>
  <si>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</si>
  <si>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</si>
  <si>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</si>
  <si>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</si>
  <si>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</si>
  <si>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</si>
  <si>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</si>
  <si>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</si>
  <si>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</si>
  <si>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</si>
  <si>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</si>
  <si>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</si>
  <si>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</si>
  <si>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</si>
  <si>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</si>
  <si>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</si>
  <si>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</si>
  <si>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</si>
  <si>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</si>
  <si>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</si>
  <si>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</si>
  <si>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</si>
  <si>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</si>
  <si>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</si>
  <si>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</si>
  <si>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</si>
  <si>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</si>
  <si>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</si>
  <si>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</si>
  <si>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</si>
  <si>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</si>
  <si>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</si>
  <si>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</si>
  <si>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</si>
  <si>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</si>
  <si>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</si>
  <si>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</si>
  <si>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</si>
  <si>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</si>
  <si>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</si>
  <si>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</si>
  <si>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</si>
  <si>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</si>
  <si>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</si>
  <si>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</si>
  <si>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</si>
  <si>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</si>
  <si>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</si>
  <si>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</si>
  <si>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</si>
  <si>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</si>
  <si>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</si>
  <si>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</si>
  <si>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</si>
  <si>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</si>
  <si>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</si>
  <si>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</si>
  <si>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</si>
  <si>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</si>
  <si>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</si>
  <si>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</si>
  <si>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</si>
  <si>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</si>
  <si>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</si>
  <si>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</si>
  <si>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</si>
  <si>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</si>
  <si>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</si>
  <si>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</si>
  <si>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</si>
  <si>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</si>
  <si>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</si>
  <si>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</si>
  <si>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</si>
  <si>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</si>
  <si>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</si>
  <si>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</si>
  <si>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</si>
  <si>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</si>
  <si>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</si>
  <si>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</si>
  <si>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</si>
  <si>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</si>
  <si>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</si>
  <si>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</si>
  <si>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</si>
  <si>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</si>
  <si>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</si>
  <si>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</si>
  <si>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</si>
  <si>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</si>
  <si>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</si>
  <si>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</si>
  <si>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</si>
  <si>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</si>
  <si>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</si>
  <si>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</si>
  <si>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</si>
  <si>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</si>
  <si>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</si>
  <si>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</si>
  <si>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</si>
  <si>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</si>
  <si>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</si>
  <si>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</si>
  <si>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</si>
  <si>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</si>
  <si>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</si>
  <si>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</si>
  <si>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</si>
  <si>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</si>
  <si>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</si>
  <si>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</si>
  <si>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</si>
  <si>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</si>
  <si>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</si>
  <si>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</si>
  <si>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</si>
  <si>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</si>
  <si>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</si>
  <si>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</si>
  <si>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</si>
  <si>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</si>
  <si>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</si>
  <si>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</si>
  <si>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</si>
  <si>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</si>
  <si>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</si>
  <si>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</si>
  <si>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</si>
  <si>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</si>
  <si>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</si>
  <si>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</si>
  <si>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</si>
  <si>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</si>
  <si>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</si>
  <si>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</si>
  <si>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</si>
  <si>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</si>
  <si>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</si>
  <si>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</si>
  <si>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</si>
  <si>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</si>
  <si>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</si>
  <si>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</si>
  <si>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</si>
  <si>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</si>
  <si>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</si>
  <si>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</si>
  <si>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</si>
  <si>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</si>
  <si>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</si>
  <si>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</si>
  <si>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</si>
  <si>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</si>
  <si>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</si>
  <si>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</si>
  <si>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</si>
  <si>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</si>
  <si>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</si>
  <si>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</si>
  <si>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</si>
  <si>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</si>
  <si>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</si>
  <si>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</si>
  <si>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</si>
  <si>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</si>
  <si>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</si>
  <si>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</si>
  <si>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</si>
  <si>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</si>
  <si>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</si>
  <si>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</si>
  <si>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</si>
  <si>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</si>
  <si>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</si>
  <si>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</si>
  <si>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</si>
  <si>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</si>
  <si>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</si>
  <si>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</si>
  <si>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</si>
  <si>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</si>
  <si>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</si>
  <si>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</si>
  <si>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</si>
  <si>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</si>
  <si>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</si>
  <si>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</si>
  <si>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</si>
  <si>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</si>
  <si>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</si>
  <si>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</si>
  <si>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</si>
  <si>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</si>
  <si>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</si>
  <si>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</si>
  <si>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</si>
  <si>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</si>
  <si>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</si>
  <si>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</si>
  <si>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</si>
  <si>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</si>
  <si>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</si>
  <si>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</si>
  <si>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</si>
  <si>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</si>
  <si>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</si>
  <si>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</si>
  <si>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</si>
  <si>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</si>
  <si>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</si>
  <si>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</si>
  <si>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</si>
  <si>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</si>
  <si>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</si>
  <si>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</si>
  <si>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</si>
  <si>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</si>
  <si>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</si>
  <si>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</si>
  <si>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</si>
  <si>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</si>
  <si>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</si>
  <si>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</si>
  <si>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</si>
  <si>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</si>
  <si>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</si>
  <si>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</si>
  <si>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</si>
  <si>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</si>
  <si>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</si>
  <si>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</si>
  <si>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</si>
  <si>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</si>
  <si>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</si>
  <si>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</si>
  <si>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</si>
  <si>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</si>
  <si>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</si>
  <si>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</si>
  <si>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</si>
  <si>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</si>
  <si>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</si>
  <si>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</si>
  <si>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</si>
  <si>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</si>
  <si>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</si>
  <si>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</si>
  <si>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</si>
  <si>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</si>
  <si>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</si>
  <si>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</si>
  <si>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</si>
  <si>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</si>
  <si>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</si>
  <si>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</si>
  <si>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</si>
  <si>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</si>
  <si>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</si>
  <si>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</si>
  <si>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</si>
  <si>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</si>
  <si>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</si>
  <si>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</si>
  <si>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</si>
  <si>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</si>
  <si>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</si>
  <si>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</si>
  <si>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</si>
  <si>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</si>
  <si>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</si>
  <si>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</si>
  <si>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</si>
  <si>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</si>
  <si>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</si>
  <si>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</si>
  <si>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</si>
  <si>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</si>
  <si>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</si>
  <si>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</si>
  <si>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</si>
  <si>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</si>
  <si>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</si>
  <si>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</si>
  <si>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</si>
  <si>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</si>
  <si>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</si>
  <si>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</si>
  <si>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</si>
  <si>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</si>
  <si>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</si>
  <si>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</si>
  <si>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</si>
  <si>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</si>
  <si>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</si>
  <si>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</si>
  <si>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</si>
  <si>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</si>
  <si>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</si>
  <si>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</si>
  <si>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</si>
  <si>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</si>
  <si>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</si>
  <si>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</si>
  <si>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</si>
  <si>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</si>
  <si>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</si>
  <si>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</si>
  <si>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</si>
  <si>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</si>
  <si>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</si>
  <si>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</si>
  <si>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</si>
  <si>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</si>
  <si>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</si>
  <si>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</si>
  <si>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</si>
  <si>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</si>
  <si>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</si>
  <si>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</si>
  <si>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</si>
  <si>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</si>
  <si>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</si>
  <si>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</si>
  <si>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</si>
  <si>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</si>
  <si>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</si>
  <si>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</si>
  <si>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</si>
  <si>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</si>
  <si>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</si>
  <si>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</si>
  <si>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</si>
  <si>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</si>
  <si>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</si>
  <si>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</si>
  <si>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</si>
  <si>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</si>
  <si>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</si>
  <si>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</si>
  <si>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</si>
  <si>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</si>
  <si>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</si>
  <si>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</si>
  <si>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</si>
  <si>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</si>
  <si>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</si>
  <si>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</si>
  <si>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</si>
  <si>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</si>
  <si>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</si>
  <si>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</si>
  <si>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</si>
  <si>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</si>
  <si>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</si>
  <si>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</si>
  <si>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</si>
  <si>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</si>
  <si>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</si>
  <si>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</si>
  <si>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</si>
  <si>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</si>
  <si>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</si>
  <si>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</si>
  <si>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</si>
  <si>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</si>
  <si>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</si>
  <si>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</si>
  <si>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</si>
  <si>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</si>
  <si>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</si>
  <si>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</si>
  <si>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</si>
  <si>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</si>
  <si>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</si>
  <si>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</si>
  <si>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</si>
  <si>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</si>
  <si>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</si>
  <si>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</si>
  <si>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</si>
  <si>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Bryan Prieto</t>
  </si>
  <si>
    <t>Assistant Chief Probation Officer</t>
  </si>
  <si>
    <t>714-645-7002</t>
  </si>
  <si>
    <t>bryan.prieto@prob.ocgov.com</t>
  </si>
  <si>
    <t>Dat Thomas</t>
  </si>
  <si>
    <t>CEO Budget Support Analyst</t>
  </si>
  <si>
    <t>714-834-2320</t>
  </si>
  <si>
    <t>dat.thomas@ocgov.com</t>
  </si>
  <si>
    <t>Substance Use Programming</t>
  </si>
  <si>
    <t>Juvenile Recovery Court</t>
  </si>
  <si>
    <t>Juvenile Recovery Court (JRC) is based on a model where an interactive judicial officer leads an interdisciplinary team, including the District Attorney, Public Defender, Probation, HCA clinicians, and parents to address a youth's substance use issues.  The model has been shown effective nationally.  The research conducted by the Probation Department has shown reduced recidivism and substance use.
JRC is a collaborative program for youthful offenders demonstrating an escalating pattern of drug and alcohol use.  JRC provides intensive supervision and treatment for substance use to these youth as an alternative to incarceration.  There are five (5) programs phases, including an initial 30-day orientation period.  The primary JRC goals are to increase sobriety and reduce recidivism while reducing the reliance on incarceration.  Participants can complete the program in a minimum of six (6) months.  When a youth graduates, all charges and stayed time are dismissed and wardship is terminated.
Services provided within JRC include:
• Participation in weekly individual and group therapy sessions.
• Attendance at weekly self-help meetings.
• Weekly reporting to the probation officer for progress checks and drug testing.
• Regular attendance in school with no behavior problems reported.
• Compliance with all court-ordered terms and conditions and regularly scheduled weekly, bi-monthly, or
  monthly court appearances for progress reviews.
• Regular monitoring of youthful offenders' success utilizing incentives as included in the Probation Juvenile
  Incentives program approved by the Orange County Board of Supervisors.
• Collaboration between county partners, such as District Attorney, Health Care Agency, Juvenile Court, 
  Public Defender, Probation Department, and community collaboratives (Parent Empowerment Program).</t>
  </si>
  <si>
    <t>Decentralized Intake/Sheriff's Prevention Program</t>
  </si>
  <si>
    <t>The Decentralized Intake Program (DCI) is modeled after diversion programs, which attempt to minimize the effects of labeling, associated with offending and limit the opportunities youth have to associate with antisocial peers by reducing their contact and exposure to the juvenile justice system.  Evidence-based principles of the Risk/Needs/Responsivity model support minimizing intervention by the juvenile justice system for lower risk offenders.
DCI increases the level of counseling and diversion services for at-risk youth in the unincorporated areas and cities serviced by the Sheriff's Department.  DCI staff offers timely assessment and a progression of intervention services to youth and their families near their homes.  The primary goal of DCI is to reduce the number of at-risk youth that progress further in the juvenile justice system through prompt assessment and linkage to appropriate services at the earliest possible point.
Services provided within DCI include:
• Expedited processing of youth arrested and referred to needed resources.
• Referral of DCI youth and their families to local resources, programs, and classes for appropriate intervention
  services when possible.
• Informal consultations among the on-site operations staff for purposes of making more informed decisions
  about certain cases.
• Collaboration between county partners, such as Sheriff's Department, Probation Department, and community
  collaborates (Pepperdine Resource, Youth Diversion and Education (PRYDE)).</t>
  </si>
  <si>
    <t>Truancy Response Program</t>
  </si>
  <si>
    <t>The Truancy Response Program (TRP) focuses on family education, support, and resource referrals to reduce truancy.  Parent education and support programs have been shown to have a statistically significant impact on recidivism.  Truancy has also been shown to be a stepping-stone to substance use and criminal behavior.  By providing families with supportive services aimed at reducing truancy, criminal behavior is reduced.
TRP is a cooperative effort to address the problem of chronic truancy in Orange County schools.  TRP focuses on chronically truant youth and their families who have failed to respond to the traditional efforts at the school district level.  A primary goal of TRP is to reduce school truancies and absences in order to increase the change of youths' future success.  The program places youth at risk for delinquency and aims to reduce the number of youth who go on to commit a crime resulting in a formal 602 application.  TRP provides progression of interventions up to and including formal court action.
Services provide within TRP include:
• Mandatory attendance of truant youth and their parents at school-based group meetings conducted by the
  District Attorney.
• School-site consultation by a probation officer with a truant youth and his/her parents.
• Referral to probation for a TRP intake evaluation for informal handling initially.
• Placement in one of several "pre-court" TRP interventions monitored by probation.
• Court-ordered placement of the youth on 725 W&amp;I and/or prosecution of the parents.  If terminated
  successfully, may result in 602 W&amp;I.
• Court-ordered participation of both youth and parents in a Parent Empowerment Program workshop
  designed to coach parents in effective discipline methods for their children.
• Referrals for services, such as counseling, parenting skills, and basic housing and shelter needs provided for
  truancy court families by collaborating agencies.
• Regular monitoring of youthful offenders' success utilizing incentives as included in the Probation Juvenile
  Incentives program approved by the Board of Supervisors.
• Collaboration between count partners, such as District Attorney, Juvenile Court, SSA, Public Defender,
  Probation Department, and community partners (OCDE, Waymakers, Boy's and Girl's Club of Garden Grove,
  and local school districts).</t>
  </si>
  <si>
    <t>School Mobile Assessment and Response Team (South)</t>
  </si>
  <si>
    <t>The School Mobile Assessment and Response Team (SMART) is an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SMART was established to reduce crime and violence by youth on, near, or affecting school campuses.  SMART works in conjunction with various collaborative partners and agencies on incidents related to violence, threats, possession and/or use of weapons, unstable behaviors and suicidal actions or tendencies.  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SMART goal is to prevent and/or detect the precursors to violence through education and awareness, preempting likely instances of violence through threat assessment, and responding quickly and effectively to violence on or around school campuses.
Services provided within SMART include:
• Conduct threat assessments at the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t>
  </si>
  <si>
    <t>The North School Mobile Assessment and Response Team (NSMART) is an early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NSMART is established to reduce crime and violence by youth on, near, or affecting school campuses in the Central and Northern areas of Orange County.  NSMART works in conjunction with Orange County Municipal Police Departments, various collaborative partners and agencies on incidents related to violence, threats, possession and/or use of weapons, unstable behaviors and suicidal actions or tendencies.  NSMART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NSMART goal is to prevent and/or detect the precursors to violence through education and awareness, preempting likely instances of violence through threat assessment, and responding quickly and effectively to violence on or around school campuses.
Services provided within NSMART include:
• Conduct threat assessments at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
• Work with the dedicated Orange County Deputy District Attorney as a member of NSMART who will serve 
  as a specifically trained deputy district attorney for handling threats of targeted violence on school grounds.</t>
  </si>
  <si>
    <t>Youth Reporting Centers</t>
  </si>
  <si>
    <t>The Youth Reporting Centers (YRCs) are day reporting centers that include a multidisciplinary team.  The OCDE provides school instruction and HCA clinicians provide individual and group therapy for youth.  Probation Department utilizes best practices, cognitive-behavioral interventions and programming, including Effective Practices in Community Supervision (EPICS) and Decision Points to impact behavioral change in the youth.  Probation Officers refer youth in violation of their terms and conditions of probation to the YRC in lieu of filing for formal violation.  This diverts youth from formal court handling as well as provides them with programming and services that target criminogenic risk factors.
The YRCs operate within the local community to provide the youth population with the opportunity to modify poor behavior and learn the skills needed to comply with their court orders and terms of probation.  The youth attend a full academic program and participate in afternoon group counseling, individual counseling, and random drug testing with an emphasis on obtaining and maintaining sobriety.  On-site job coaches assist youth in seeking, obtaining, and maintaining employment as well as vocational training access.  The YRCs also provide an alternative to the traditional incarceration model.  Youth receive support services during the day and return home on alternative monitoring versus confinement in a juvenile facility.
Services provided within the YRCs include:
• On-site school.
• Drug and alcohol use assessment and counseling.
• Mental health assessment and treatment.
• Cognitive behavioral intervention programs.
• Family services and parenting education.
• Gang intervention counseling.
• Community service and enrichment activities.
• Meals.
• Transportation to and from home to the site.
• Close supervision on the site and supervision in the community.
• Alternative monitoring (such as electronic monitoring) of youth in the community.
• Accountability Commitment program.
• Regular monitoring of youthful offenders' success utilizing incentives as included in the Probation Juvenile
  Incentives program approved by the Board of Supervisors.
• Collaboration between county partners, such as OCDE, HCA, and Probation Department.</t>
  </si>
  <si>
    <t>Orange County School Threat Assessment Team</t>
  </si>
  <si>
    <t xml:space="preserve">The Orange County School Threat Assessment Team (OCSTAT) is an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OCSTAT is a collaboration between county partners, such as Sheriff's Department, Orange County Municipal Police Departments, Probation Department, District Attorney, HCA, and community partners (local school districts).
Services provided within OCSTAT include:
• Participate in monthly meetings.
• Provide ongoing training and education in the field of threats of targeted violence on school grounds.
• Participate in outreach to raise awareness and education in the community about threats of targeted 
  violence on school grounds.
• Enhance public safety and welfare of the public in protecting the rights of victims and be reducing juvenile
  crimes through effective prevention, intervention, and rehabilitative service in a just, honest, ethical, and
  efficient manner.
• Thoroughly analyze and when appropriate file criminal charges to bring youth under the jurisdiction of the
  juvenile courts and rehabilitative efforts.
• Refer appropriate cases to rehabilitative programs aimed at early intervention and reduction of risk of future
  harm to the community. </t>
  </si>
  <si>
    <t>Juvenile Facilities Programming</t>
  </si>
  <si>
    <t>Juvenile Facilities Programming provides institutional and camp programming at the Juvenile Hall facility and Camp facilities.  Each facility provides similar evidence-based cognitive-behavioral treatment programs.  Youth participate in a tiered phase level system of various programs.  Programs provide continuum of response for the in-custody treatment of youth.  Camps target youth based on age, gender, criminogenic risk factors and/or commitment length.  Specific programs within the facilities target youth who require a higher level of need for transition and reentry services.  Programs include, but are not limited, to sex offender therapy and counseling, pre-camp readiness, gang intervention, Progressive Rehabilitation in a Dynamic Environment (PRIDE), and Leadership Education through Active Development (LEAD).
Services provided within Juvenile Facilities Programming include:
• Cognitive behavioral treatment programs to assist in-custody youth with their rehabilitation.
• Aggression preplacement training.
• Thinking for a Change (T4C).
• Decision Points and Effective Practices in Community Supervision (EPICS).
• Just Beginnings parenting program and baby visits sponsored by the Youth Law Center (available to all
  eligible youth).
• Individual and group counseling.
• Therapy provided by a licensed clinician.
• Drug/Alcohol &amp; Mental Health counseling.
• Educational &amp; Vocation services to address each youth's social and behavioral needs.
• Assistance for college enrollment, employment and family reunification (i.e., Regional Occupational 
  Program).
• Other evidence-based programming.
• Regular monitoring of youthful offenders' success, including incentives as included in Probation Juvenile
  Incentives program as approved by the Board of Supervisors.
• Collaboration between county partners, such as HCA, Probation Department, and community partners
  (Department of Education/Safe Schools, North Regional Occupational Program, and the Orange County Bar
  Foundation).</t>
  </si>
  <si>
    <t>Pre-Detention and Pre-Disposition Program</t>
  </si>
  <si>
    <t>Diversion cases are lumped together with 654.1 cases.</t>
  </si>
  <si>
    <t>Probation Violations are entered under Court action (whether sustained or dismissed).</t>
  </si>
  <si>
    <t>Substance Use Programming includes programs tailored to both male youth and female youth.  Programs are based on the Therapeutic Community model for substance use treatment programs with the addition of the Aggression Replacement Training cognitive-behavior program specific to addressing criminal recidivism.  Youth in the program receive individual therapy focusing on the treatment of co-occurring disorders and cognitive-behavioral therapy.  Family therapy is provided based on an assessment of needs by the clinician.  Research has shown that strategies that target criminal thinking and substance use reduces the likelihood of reoffending by individuals assessed to be at high risk to recidivate.
Services provided within the Substance Use Programs include:
• Comprehensive and intensive substance use assessment and treatment services, and drug counseling by behavioral health clinicians.
• Integrated case assessment and planning involving unit staff, education staff and collateral resources.
• Multidisciplinary education lab that provides computerized diagnostic evaluation of reading, language arts,
  and math competencies.
• Occupational training and job placement services.
• Assessment of academic skills and development of an individualized plan to address skill deficits by a
  school counselor.
• Gender-specific programming that includes individualized and group counseling services and women's issues
  discussion groups.
• Expanded use of the Just Beginnings parenting education curriculum.
• Mentoring and counseling support services during post-release.
• Centralized oversight of the program by a unit coordinator.
• Monthly case conferences with the youth and treatment team to discuss youth's progress in the program     
  and transition plan for release back into the community.
• Regular monitoring of youthful offenders' success utilizing incentives as included in the Probation Juvenile
  Incentives program approved by the Board of Supervisors.
• Collaboration between county partners, such as HCA, Probation Department, and community partners
  (Department of Education/Safe Schools, North Regional Occupational Program, and the Orange County Bar
  Foundation).</t>
  </si>
  <si>
    <t>North School Mobile Assessment and Response Team</t>
  </si>
  <si>
    <t>Juvenile arrests in Orange County have dropped every year for the last 5 years, resulting in an overall decrease of 55% from 2016 to 2020.  Over the same time period, there was a slight overall decrease in the portion of youth put on Formal Probation Wardship and proportional increases in youth assigned to Non-Ward Probation and Court-Ordered Informal Probation.</t>
  </si>
  <si>
    <t>The Pre-Detention and Pre-Disposition Program provides a continuum of strategies to reduce the use of incarceration while providing for electronic monitoring and supervision of youth at home while awaiting adjudication of their cases.  Using a validated risk assessment instrument to determine which youth can be safely released home under this program protects the community and allows secure detention beds to be used only for high-risk offenders.  All participants in the program are supervised utilizing electronic monitoring equipment.  This allows pre-adjudicated wards to be served in a community-based setting rather than being detained with youth assessed to be high-risk offenders.  Youth are held accountable to the rules of the program and expected to attend school according to their school's schedule as well as comply with all counseling orders from the court.
Services provided within the Pre-Detention and Pre-Disposition Program include:
• Supporting youth in the community and in their homes.
• Face-to-face contact between officers and youth assigned to their caseloads.
• Risk assessment tools used to screen youth for eligibility in the program.
• Effective Practices in Community Supervisions (EPICS).
• Electronic Monitoring, which includes 24/7 GPS and radio frequency monitoring for select youthful offenders
  as a deterrent and enhancement tool in community supervision.
• Regular monitoring of youthful offenders' success utilizing incentives as included in the Probation Juvenile
  Incentives program approved by the Board of Supervisors.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</si>
</sst>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7</xdr:col>
      <xdr:colOff>3175</xdr:colOff>
      <xdr:row>287</xdr:row>
      <xdr:rowOff>142875</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4722812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thomas@ocgov.com" TargetMode="External"/><Relationship Id="rId1" Type="http://schemas.openxmlformats.org/officeDocument/2006/relationships/hyperlink" Target="mailto:bryan.prieto@prob.ocgov.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view="pageBreakPreview" zoomScale="115" zoomScaleNormal="100" zoomScaleSheetLayoutView="115" workbookViewId="0">
      <pane ySplit="6" topLeftCell="A7" activePane="bottomLeft" state="frozen"/>
      <selection activeCell="E72" sqref="E72:F72"/>
      <selection pane="bottomLeft" activeCell="A25" sqref="A25:J25"/>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922</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928</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433</v>
      </c>
      <c r="B24" s="244"/>
      <c r="C24" s="244"/>
      <c r="D24" s="244"/>
      <c r="E24" s="245"/>
      <c r="F24" s="246">
        <v>44466</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926</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Orange</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Orange</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Orange</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Orange</v>
      </c>
    </row>
    <row r="2" spans="1:2" x14ac:dyDescent="0.2">
      <c r="A2" t="s">
        <v>541</v>
      </c>
      <c r="B2" s="25">
        <f>Reportdate</f>
        <v>44466</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Bryan Prieto</v>
      </c>
    </row>
    <row r="10" spans="1:2" x14ac:dyDescent="0.2">
      <c r="A10" t="s">
        <v>218</v>
      </c>
      <c r="B10" t="str">
        <f>primarytitle</f>
        <v>Assistant Chief Probation Officer</v>
      </c>
    </row>
    <row r="11" spans="1:2" x14ac:dyDescent="0.2">
      <c r="A11" t="s">
        <v>217</v>
      </c>
      <c r="B11" t="str">
        <f>primphone</f>
        <v>714-645-7002</v>
      </c>
    </row>
    <row r="12" spans="1:2" x14ac:dyDescent="0.2">
      <c r="A12" t="s">
        <v>193</v>
      </c>
      <c r="B12" s="10" t="str">
        <f>preemail</f>
        <v>bryan.prieto@prob.ocgov.com</v>
      </c>
    </row>
    <row r="13" spans="1:2" x14ac:dyDescent="0.2">
      <c r="A13" t="s">
        <v>365</v>
      </c>
      <c r="B13" t="str">
        <f>seccontact</f>
        <v>Dat Thomas</v>
      </c>
    </row>
    <row r="14" spans="1:2" x14ac:dyDescent="0.2">
      <c r="A14" t="s">
        <v>366</v>
      </c>
      <c r="B14" t="str">
        <f>seccontitle</f>
        <v>CEO Budget Support Analyst</v>
      </c>
    </row>
    <row r="15" spans="1:2" x14ac:dyDescent="0.2">
      <c r="A15" t="s">
        <v>367</v>
      </c>
      <c r="B15" t="str">
        <f>secphone</f>
        <v>714-834-2320</v>
      </c>
    </row>
    <row r="16" spans="1:2" x14ac:dyDescent="0.2">
      <c r="A16" t="s">
        <v>368</v>
      </c>
      <c r="B16" t="str">
        <f>secemail</f>
        <v>dat.thomas@ocgov.com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6328079</v>
      </c>
    </row>
    <row r="24" spans="1:2" x14ac:dyDescent="0.2">
      <c r="A24" t="s">
        <v>548</v>
      </c>
      <c r="B24" s="11">
        <f>t1yobgserv</f>
        <v>5038</v>
      </c>
    </row>
    <row r="25" spans="1:2" x14ac:dyDescent="0.2">
      <c r="A25" t="s">
        <v>549</v>
      </c>
      <c r="B25" s="11">
        <f>t1yobgprof</f>
        <v>44414</v>
      </c>
    </row>
    <row r="26" spans="1:2" x14ac:dyDescent="0.2">
      <c r="A26" t="s">
        <v>550</v>
      </c>
      <c r="B26" s="11">
        <f>t1yobgcbo</f>
        <v>0</v>
      </c>
    </row>
    <row r="27" spans="1:2" x14ac:dyDescent="0.2">
      <c r="A27" t="s">
        <v>551</v>
      </c>
      <c r="B27" s="11">
        <f>t1yobgequip</f>
        <v>0</v>
      </c>
    </row>
    <row r="28" spans="1:2" x14ac:dyDescent="0.2">
      <c r="A28" t="s">
        <v>552</v>
      </c>
      <c r="B28" s="11">
        <f>t1yobgadmin</f>
        <v>2918</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6380449</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Orange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Orange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Orange</v>
      </c>
      <c r="B2" s="25">
        <f>Reportdate</f>
        <v>44466</v>
      </c>
      <c r="C2" s="24" t="e">
        <f>Chief</f>
        <v>#REF!</v>
      </c>
      <c r="D2" t="e">
        <f>Chiefphone2</f>
        <v>#REF!</v>
      </c>
      <c r="E2" s="10" t="e">
        <f>Address</f>
        <v>#REF!</v>
      </c>
      <c r="F2" s="10" t="e">
        <f>City</f>
        <v>#REF!</v>
      </c>
      <c r="G2" s="9" t="e">
        <f>ZIP</f>
        <v>#REF!</v>
      </c>
      <c r="H2" s="10" t="e">
        <f>Chiefemail2</f>
        <v>#REF!</v>
      </c>
      <c r="I2" t="str">
        <f>primcontact</f>
        <v>Bryan Prieto</v>
      </c>
      <c r="J2" t="str">
        <f>primarytitle</f>
        <v>Assistant Chief Probation Officer</v>
      </c>
      <c r="K2" t="str">
        <f>primphone</f>
        <v>714-645-7002</v>
      </c>
      <c r="L2" s="10" t="str">
        <f>preemail</f>
        <v>bryan.prieto@prob.ocgov.com</v>
      </c>
      <c r="M2" t="str">
        <f>seccontact</f>
        <v>Dat Thomas</v>
      </c>
      <c r="N2" t="str">
        <f>seccontitle</f>
        <v>CEO Budget Support Analyst</v>
      </c>
      <c r="O2" t="str">
        <f>secphone</f>
        <v>714-834-2320</v>
      </c>
      <c r="P2" t="str">
        <f>secemail</f>
        <v>dat.thomas@ocgov.com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6328079</v>
      </c>
      <c r="X2" s="11">
        <f>t1yobgserv</f>
        <v>5038</v>
      </c>
      <c r="Y2" s="11">
        <f>t1yobgprof</f>
        <v>44414</v>
      </c>
      <c r="Z2" s="11">
        <f>t1yobgcbo</f>
        <v>0</v>
      </c>
      <c r="AA2" s="11">
        <f>t1yobgequip</f>
        <v>0</v>
      </c>
      <c r="AB2" s="11">
        <f>t1yobgadmin</f>
        <v>2918</v>
      </c>
      <c r="AC2" s="11">
        <f>t1yobgothr1</f>
        <v>0</v>
      </c>
      <c r="AD2" s="11">
        <f>t1yobgothr2</f>
        <v>0</v>
      </c>
      <c r="AE2" s="11">
        <f>t1yobgothr3</f>
        <v>0</v>
      </c>
      <c r="AF2" s="11">
        <f>t1yobgtot</f>
        <v>6380449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Orange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Orange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tabSelected="1" view="pageBreakPreview" zoomScale="115" zoomScaleNormal="100" zoomScaleSheetLayoutView="115" workbookViewId="0">
      <pane ySplit="4" topLeftCell="A5" activePane="bottomLeft" state="frozen"/>
      <selection activeCell="A25" sqref="A25:J25"/>
      <selection pane="bottomLeft" activeCell="A25" sqref="A25:J25"/>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Orange</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87</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1993</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2852</v>
      </c>
      <c r="J14" s="302"/>
      <c r="K14" s="97"/>
      <c r="L14" s="97"/>
      <c r="M14" s="97"/>
      <c r="N14" s="97"/>
      <c r="O14" s="98"/>
    </row>
    <row r="15" spans="1:24" ht="14.25" x14ac:dyDescent="0.2">
      <c r="A15" s="91"/>
      <c r="B15" s="45"/>
      <c r="C15" s="128"/>
      <c r="D15" s="128"/>
      <c r="E15" s="310" t="s">
        <v>815</v>
      </c>
      <c r="F15" s="310"/>
      <c r="G15" s="310"/>
      <c r="H15" s="310"/>
      <c r="I15" s="304">
        <v>720</v>
      </c>
      <c r="J15" s="305"/>
      <c r="K15" s="97"/>
      <c r="L15" s="97"/>
      <c r="M15" s="97"/>
      <c r="N15" s="97"/>
      <c r="O15" s="98"/>
    </row>
    <row r="16" spans="1:24" ht="15" x14ac:dyDescent="0.25">
      <c r="A16" s="102"/>
      <c r="B16" s="45"/>
      <c r="C16" s="128"/>
      <c r="D16" s="128"/>
      <c r="E16" s="306" t="s">
        <v>827</v>
      </c>
      <c r="F16" s="306"/>
      <c r="G16" s="306"/>
      <c r="H16" s="306"/>
      <c r="I16" s="311">
        <f>SUM(I14:J15)</f>
        <v>3572</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2540</v>
      </c>
      <c r="J20" s="302"/>
      <c r="K20" s="97"/>
      <c r="L20" s="97"/>
      <c r="M20" s="97"/>
      <c r="N20" s="97"/>
      <c r="O20" s="98"/>
    </row>
    <row r="21" spans="1:24" ht="14.25" x14ac:dyDescent="0.2">
      <c r="A21" s="102"/>
      <c r="B21" s="128"/>
      <c r="C21" s="128"/>
      <c r="D21" s="128"/>
      <c r="E21" s="310" t="s">
        <v>818</v>
      </c>
      <c r="F21" s="310"/>
      <c r="G21" s="310"/>
      <c r="H21" s="310"/>
      <c r="I21" s="313">
        <v>543</v>
      </c>
      <c r="J21" s="314"/>
      <c r="K21" s="97"/>
      <c r="L21" s="97"/>
      <c r="M21" s="97"/>
      <c r="N21" s="97"/>
      <c r="O21" s="98"/>
    </row>
    <row r="22" spans="1:24" ht="14.25" x14ac:dyDescent="0.2">
      <c r="A22" s="102"/>
      <c r="B22" s="128"/>
      <c r="C22" s="128"/>
      <c r="D22" s="128"/>
      <c r="E22" s="300" t="s">
        <v>819</v>
      </c>
      <c r="F22" s="300"/>
      <c r="G22" s="300"/>
      <c r="H22" s="300"/>
      <c r="I22" s="301">
        <v>201</v>
      </c>
      <c r="J22" s="302"/>
      <c r="K22" s="97"/>
      <c r="L22" s="97"/>
      <c r="M22" s="97"/>
      <c r="N22" s="97"/>
      <c r="O22" s="98"/>
    </row>
    <row r="23" spans="1:24" ht="14.25" x14ac:dyDescent="0.2">
      <c r="A23" s="102"/>
      <c r="B23" s="128"/>
      <c r="C23" s="128"/>
      <c r="D23" s="128"/>
      <c r="E23" s="310" t="s">
        <v>820</v>
      </c>
      <c r="F23" s="310"/>
      <c r="G23" s="310"/>
      <c r="H23" s="310"/>
      <c r="I23" s="304">
        <v>77</v>
      </c>
      <c r="J23" s="305"/>
      <c r="K23" s="97"/>
      <c r="L23" s="97"/>
      <c r="M23" s="97"/>
      <c r="N23" s="97"/>
      <c r="O23" s="98"/>
    </row>
    <row r="24" spans="1:24" ht="14.25" x14ac:dyDescent="0.2">
      <c r="A24" s="102"/>
      <c r="B24" s="128"/>
      <c r="C24" s="128"/>
      <c r="D24" s="128"/>
      <c r="E24" s="300" t="s">
        <v>821</v>
      </c>
      <c r="F24" s="300"/>
      <c r="G24" s="300"/>
      <c r="H24" s="300"/>
      <c r="I24" s="301">
        <v>14</v>
      </c>
      <c r="J24" s="302"/>
      <c r="K24" s="97"/>
      <c r="L24" s="97"/>
      <c r="M24" s="97"/>
      <c r="N24" s="97"/>
      <c r="O24" s="98"/>
    </row>
    <row r="25" spans="1:24" ht="14.25" x14ac:dyDescent="0.2">
      <c r="A25" s="102"/>
      <c r="B25" s="128"/>
      <c r="C25" s="128"/>
      <c r="D25" s="128"/>
      <c r="E25" s="310" t="s">
        <v>822</v>
      </c>
      <c r="F25" s="310"/>
      <c r="G25" s="310"/>
      <c r="H25" s="310"/>
      <c r="I25" s="304">
        <v>4</v>
      </c>
      <c r="J25" s="305"/>
      <c r="K25" s="97"/>
      <c r="L25" s="97"/>
      <c r="M25" s="97"/>
      <c r="N25" s="97"/>
      <c r="O25" s="98"/>
    </row>
    <row r="26" spans="1:24" ht="14.25" x14ac:dyDescent="0.2">
      <c r="A26" s="102"/>
      <c r="B26" s="128"/>
      <c r="C26" s="128"/>
      <c r="D26" s="128"/>
      <c r="E26" s="300" t="s">
        <v>823</v>
      </c>
      <c r="F26" s="300"/>
      <c r="G26" s="300"/>
      <c r="H26" s="300"/>
      <c r="I26" s="301">
        <v>193</v>
      </c>
      <c r="J26" s="302"/>
      <c r="K26" s="97"/>
      <c r="L26" s="97"/>
      <c r="M26" s="97"/>
      <c r="N26" s="97"/>
      <c r="O26" s="98"/>
    </row>
    <row r="27" spans="1:24" ht="15" x14ac:dyDescent="0.25">
      <c r="A27" s="102"/>
      <c r="B27" s="128"/>
      <c r="C27" s="128"/>
      <c r="D27" s="128"/>
      <c r="E27" s="306" t="s">
        <v>827</v>
      </c>
      <c r="F27" s="306"/>
      <c r="G27" s="306"/>
      <c r="H27" s="306"/>
      <c r="I27" s="311">
        <f>SUM(I20:J26)</f>
        <v>3572</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954</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tabSelected="1" view="pageBreakPreview" zoomScale="115" zoomScaleNormal="100" zoomScaleSheetLayoutView="115" workbookViewId="0">
      <pane ySplit="4" topLeftCell="A5" activePane="bottomLeft" state="frozen"/>
      <selection activeCell="A25" sqref="A25:J25"/>
      <selection pane="bottomLeft" activeCell="A25" sqref="A25:J2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Orange</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874</v>
      </c>
      <c r="K7" s="360"/>
      <c r="L7" s="45"/>
      <c r="M7" s="45"/>
      <c r="N7" s="45"/>
      <c r="O7" s="92"/>
    </row>
    <row r="8" spans="1:37" ht="14.1" customHeight="1" x14ac:dyDescent="0.2">
      <c r="A8" s="91"/>
      <c r="B8" s="128"/>
      <c r="C8" s="128"/>
      <c r="D8" s="353" t="s">
        <v>890</v>
      </c>
      <c r="E8" s="354"/>
      <c r="F8" s="354"/>
      <c r="G8" s="354"/>
      <c r="H8" s="354"/>
      <c r="I8" s="355"/>
      <c r="J8" s="361">
        <v>1119</v>
      </c>
      <c r="K8" s="362"/>
      <c r="L8" s="125"/>
      <c r="M8" s="125"/>
      <c r="N8" s="125"/>
      <c r="O8" s="126"/>
      <c r="P8" s="214"/>
    </row>
    <row r="9" spans="1:37" ht="14.1" customHeight="1" x14ac:dyDescent="0.2">
      <c r="A9" s="91"/>
      <c r="B9" s="128"/>
      <c r="C9" s="128"/>
      <c r="D9" s="356" t="s">
        <v>827</v>
      </c>
      <c r="E9" s="357"/>
      <c r="F9" s="357"/>
      <c r="G9" s="357"/>
      <c r="H9" s="357"/>
      <c r="I9" s="358"/>
      <c r="J9" s="363">
        <f>SUM(I7:J8)</f>
        <v>1993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156</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143</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1202</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59</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552</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649</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1202</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1670</v>
      </c>
      <c r="K32" s="347"/>
      <c r="L32" s="125"/>
      <c r="M32" s="125"/>
      <c r="N32" s="125"/>
      <c r="O32" s="126"/>
      <c r="P32" s="214"/>
    </row>
    <row r="33" spans="1:37" ht="14.1" customHeight="1" x14ac:dyDescent="0.2">
      <c r="A33" s="91"/>
      <c r="B33" s="45"/>
      <c r="C33" s="45"/>
      <c r="D33" s="343" t="s">
        <v>815</v>
      </c>
      <c r="E33" s="344"/>
      <c r="F33" s="344"/>
      <c r="G33" s="344"/>
      <c r="H33" s="344"/>
      <c r="I33" s="345"/>
      <c r="J33" s="379">
        <v>323</v>
      </c>
      <c r="K33" s="380"/>
      <c r="L33" s="125"/>
      <c r="M33" s="125"/>
      <c r="N33" s="125"/>
      <c r="O33" s="126"/>
      <c r="P33" s="214"/>
    </row>
    <row r="34" spans="1:37" ht="14.1" customHeight="1" x14ac:dyDescent="0.2">
      <c r="A34" s="91"/>
      <c r="B34" s="45"/>
      <c r="C34" s="45"/>
      <c r="D34" s="384" t="s">
        <v>827</v>
      </c>
      <c r="E34" s="384"/>
      <c r="F34" s="384"/>
      <c r="G34" s="384"/>
      <c r="H34" s="384"/>
      <c r="I34" s="384"/>
      <c r="J34" s="381">
        <f>SUM(J32:K33)</f>
        <v>1993</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1488</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251</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123</v>
      </c>
      <c r="K39" s="302"/>
      <c r="L39" s="125"/>
      <c r="M39" s="125"/>
      <c r="N39" s="125"/>
      <c r="O39" s="126"/>
      <c r="P39" s="214"/>
    </row>
    <row r="40" spans="1:37" ht="14.1" customHeight="1" x14ac:dyDescent="0.2">
      <c r="A40" s="91"/>
      <c r="B40" s="136"/>
      <c r="C40" s="128"/>
      <c r="D40" s="388" t="s">
        <v>820</v>
      </c>
      <c r="E40" s="389"/>
      <c r="F40" s="389"/>
      <c r="G40" s="389"/>
      <c r="H40" s="389"/>
      <c r="I40" s="389"/>
      <c r="J40" s="304">
        <v>42</v>
      </c>
      <c r="K40" s="305"/>
      <c r="L40" s="125"/>
      <c r="M40" s="125"/>
      <c r="N40" s="125"/>
      <c r="O40" s="126"/>
      <c r="P40" s="214"/>
    </row>
    <row r="41" spans="1:37" ht="14.1" customHeight="1" x14ac:dyDescent="0.2">
      <c r="A41" s="91"/>
      <c r="B41" s="136"/>
      <c r="C41" s="128"/>
      <c r="D41" s="386" t="s">
        <v>821</v>
      </c>
      <c r="E41" s="387"/>
      <c r="F41" s="387"/>
      <c r="G41" s="387"/>
      <c r="H41" s="387"/>
      <c r="I41" s="387"/>
      <c r="J41" s="301">
        <v>9</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80</v>
      </c>
      <c r="K43" s="302"/>
      <c r="L43" s="125"/>
      <c r="M43" s="125"/>
      <c r="N43" s="125"/>
      <c r="O43" s="126"/>
      <c r="P43" s="214"/>
    </row>
    <row r="44" spans="1:37" ht="14.1" customHeight="1" x14ac:dyDescent="0.2">
      <c r="A44" s="91"/>
      <c r="B44" s="128"/>
      <c r="C44" s="128"/>
      <c r="D44" s="390" t="s">
        <v>827</v>
      </c>
      <c r="E44" s="391"/>
      <c r="F44" s="391"/>
      <c r="G44" s="391"/>
      <c r="H44" s="391"/>
      <c r="I44" s="391"/>
      <c r="J44" s="311">
        <f>SUM(J37:K43)</f>
        <v>1993</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955</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tabSelected="1" view="pageBreakPreview" zoomScale="115" zoomScaleNormal="100" zoomScaleSheetLayoutView="115" workbookViewId="0">
      <pane ySplit="5" topLeftCell="A6" activePane="bottomLeft" state="frozen"/>
      <selection activeCell="A25" sqref="A25:J25"/>
      <selection pane="bottomLeft" activeCell="A25" sqref="A25:J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Orange</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616</v>
      </c>
      <c r="H9" s="328"/>
      <c r="I9" s="183"/>
    </row>
    <row r="10" spans="1:21" ht="15" x14ac:dyDescent="0.2">
      <c r="A10" s="165"/>
      <c r="B10" s="206"/>
      <c r="C10" s="409" t="s">
        <v>872</v>
      </c>
      <c r="D10" s="409"/>
      <c r="E10" s="409"/>
      <c r="F10" s="409"/>
      <c r="G10" s="397">
        <v>785</v>
      </c>
      <c r="H10" s="397"/>
      <c r="I10" s="183"/>
    </row>
    <row r="11" spans="1:21" ht="15" x14ac:dyDescent="0.2">
      <c r="A11" s="165"/>
      <c r="B11" s="206"/>
      <c r="C11" s="401" t="s">
        <v>873</v>
      </c>
      <c r="D11" s="401"/>
      <c r="E11" s="401"/>
      <c r="F11" s="401"/>
      <c r="G11" s="328">
        <v>652</v>
      </c>
      <c r="H11" s="328"/>
      <c r="I11" s="183"/>
    </row>
    <row r="12" spans="1:21" ht="15" x14ac:dyDescent="0.25">
      <c r="A12" s="165"/>
      <c r="B12" s="177"/>
      <c r="C12" s="306" t="s">
        <v>827</v>
      </c>
      <c r="D12" s="306"/>
      <c r="E12" s="306"/>
      <c r="F12" s="306"/>
      <c r="G12" s="406">
        <f>SUM(G9:H11)</f>
        <v>2053</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1400</v>
      </c>
      <c r="H16" s="328"/>
      <c r="I16" s="98"/>
    </row>
    <row r="17" spans="1:9" ht="14.25" x14ac:dyDescent="0.2">
      <c r="A17" s="102"/>
      <c r="B17" s="128"/>
      <c r="C17" s="310" t="s">
        <v>815</v>
      </c>
      <c r="D17" s="310"/>
      <c r="E17" s="310"/>
      <c r="F17" s="310"/>
      <c r="G17" s="397">
        <v>653</v>
      </c>
      <c r="H17" s="397"/>
      <c r="I17" s="98"/>
    </row>
    <row r="18" spans="1:9" ht="15" x14ac:dyDescent="0.25">
      <c r="A18" s="102"/>
      <c r="B18" s="128"/>
      <c r="C18" s="306" t="s">
        <v>827</v>
      </c>
      <c r="D18" s="306"/>
      <c r="E18" s="306"/>
      <c r="F18" s="306"/>
      <c r="G18" s="392">
        <f>SUM(G16:H17)</f>
        <v>2053</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87</v>
      </c>
      <c r="H22" s="328"/>
      <c r="I22" s="98"/>
    </row>
    <row r="23" spans="1:9" ht="14.25" x14ac:dyDescent="0.2">
      <c r="A23" s="102"/>
      <c r="B23" s="128"/>
      <c r="C23" s="310" t="s">
        <v>818</v>
      </c>
      <c r="D23" s="310"/>
      <c r="E23" s="310"/>
      <c r="F23" s="310"/>
      <c r="G23" s="393">
        <v>426</v>
      </c>
      <c r="H23" s="393"/>
      <c r="I23" s="98"/>
    </row>
    <row r="24" spans="1:9" ht="14.25" x14ac:dyDescent="0.2">
      <c r="A24" s="102"/>
      <c r="B24" s="128"/>
      <c r="C24" s="300" t="s">
        <v>817</v>
      </c>
      <c r="D24" s="300"/>
      <c r="E24" s="300"/>
      <c r="F24" s="300"/>
      <c r="G24" s="328">
        <v>1436</v>
      </c>
      <c r="H24" s="328"/>
      <c r="I24" s="98"/>
    </row>
    <row r="25" spans="1:9" ht="14.25" x14ac:dyDescent="0.2">
      <c r="A25" s="102"/>
      <c r="B25" s="128"/>
      <c r="C25" s="303" t="s">
        <v>512</v>
      </c>
      <c r="D25" s="303"/>
      <c r="E25" s="303"/>
      <c r="F25" s="303"/>
      <c r="G25" s="397">
        <v>104</v>
      </c>
      <c r="H25" s="397"/>
      <c r="I25" s="98"/>
    </row>
    <row r="26" spans="1:9" ht="15" x14ac:dyDescent="0.25">
      <c r="A26" s="102"/>
      <c r="B26" s="128"/>
      <c r="C26" s="306" t="s">
        <v>827</v>
      </c>
      <c r="D26" s="306"/>
      <c r="E26" s="306"/>
      <c r="F26" s="306"/>
      <c r="G26" s="392">
        <f>SUM(G22:H25)</f>
        <v>2053</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view="pageBreakPreview" zoomScale="115" zoomScaleNormal="100" zoomScaleSheetLayoutView="115" workbookViewId="0">
      <selection activeCell="A25" sqref="A25:J25"/>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Orange</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958</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view="pageBreakPreview" zoomScale="115" zoomScaleNormal="100" zoomScaleSheetLayoutView="115" workbookViewId="0">
      <selection activeCell="A25" sqref="A25:J2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Orange</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Orange</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Orange</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937</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470</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6328079</v>
      </c>
      <c r="F132" s="466"/>
      <c r="G132" s="466"/>
      <c r="H132" s="466"/>
      <c r="I132" s="467"/>
      <c r="J132" s="467"/>
    </row>
    <row r="133" spans="1:16" x14ac:dyDescent="0.2">
      <c r="A133" s="513" t="s">
        <v>528</v>
      </c>
      <c r="B133" s="513"/>
      <c r="C133" s="513"/>
      <c r="D133" s="513"/>
      <c r="E133" s="448">
        <v>5038</v>
      </c>
      <c r="F133" s="448"/>
      <c r="G133" s="449"/>
      <c r="H133" s="449"/>
      <c r="I133" s="465"/>
      <c r="J133" s="465"/>
    </row>
    <row r="134" spans="1:16" x14ac:dyDescent="0.2">
      <c r="A134" s="517" t="s">
        <v>529</v>
      </c>
      <c r="B134" s="517"/>
      <c r="C134" s="517"/>
      <c r="D134" s="517"/>
      <c r="E134" s="466">
        <v>44414</v>
      </c>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v>2918</v>
      </c>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6380449</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956</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Orange</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938</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536</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758665</v>
      </c>
      <c r="F184" s="466"/>
      <c r="G184" s="466"/>
      <c r="H184" s="466"/>
      <c r="I184" s="467">
        <v>28902</v>
      </c>
      <c r="J184" s="467"/>
    </row>
    <row r="185" spans="1:20" x14ac:dyDescent="0.2">
      <c r="A185" s="462" t="s">
        <v>528</v>
      </c>
      <c r="B185" s="463"/>
      <c r="C185" s="463"/>
      <c r="D185" s="464"/>
      <c r="E185" s="448">
        <v>19672</v>
      </c>
      <c r="F185" s="448"/>
      <c r="G185" s="449"/>
      <c r="H185" s="449"/>
      <c r="I185" s="465"/>
      <c r="J185" s="465"/>
    </row>
    <row r="186" spans="1:20" x14ac:dyDescent="0.2">
      <c r="A186" s="457" t="s">
        <v>529</v>
      </c>
      <c r="B186" s="458"/>
      <c r="C186" s="458"/>
      <c r="D186" s="459"/>
      <c r="E186" s="466">
        <v>16805</v>
      </c>
      <c r="F186" s="466"/>
      <c r="G186" s="466"/>
      <c r="H186" s="466"/>
      <c r="I186" s="467"/>
      <c r="J186" s="467"/>
    </row>
    <row r="187" spans="1:20" x14ac:dyDescent="0.2">
      <c r="A187" s="462" t="s">
        <v>530</v>
      </c>
      <c r="B187" s="463"/>
      <c r="C187" s="463"/>
      <c r="D187" s="464"/>
      <c r="E187" s="448">
        <v>12210</v>
      </c>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v>2918</v>
      </c>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810270</v>
      </c>
      <c r="F194" s="453"/>
      <c r="G194" s="453">
        <f>SUM(G184:G193)</f>
        <v>0</v>
      </c>
      <c r="H194" s="453"/>
      <c r="I194" s="453">
        <f>SUM(I184:I193)</f>
        <v>28902</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939</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Orange</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940</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510</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v>11261</v>
      </c>
      <c r="F237" s="466"/>
      <c r="G237" s="466"/>
      <c r="H237" s="466"/>
      <c r="I237" s="467"/>
      <c r="J237" s="467"/>
    </row>
    <row r="238" spans="1:10" x14ac:dyDescent="0.2">
      <c r="A238" s="462" t="s">
        <v>528</v>
      </c>
      <c r="B238" s="463"/>
      <c r="C238" s="463"/>
      <c r="D238" s="464"/>
      <c r="E238" s="448">
        <v>2539</v>
      </c>
      <c r="F238" s="448"/>
      <c r="G238" s="449"/>
      <c r="H238" s="449"/>
      <c r="I238" s="465"/>
      <c r="J238" s="465"/>
    </row>
    <row r="239" spans="1:10" x14ac:dyDescent="0.2">
      <c r="A239" s="457" t="s">
        <v>529</v>
      </c>
      <c r="B239" s="458"/>
      <c r="C239" s="458"/>
      <c r="D239" s="459"/>
      <c r="E239" s="466">
        <v>338796</v>
      </c>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v>2918</v>
      </c>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355514</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941</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Orange</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942</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517</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v>504475</v>
      </c>
      <c r="F295" s="466"/>
      <c r="G295" s="466"/>
      <c r="H295" s="466"/>
      <c r="I295" s="467">
        <v>420</v>
      </c>
      <c r="J295" s="467"/>
    </row>
    <row r="296" spans="1:10" x14ac:dyDescent="0.2">
      <c r="A296" s="462" t="s">
        <v>528</v>
      </c>
      <c r="B296" s="463"/>
      <c r="C296" s="463"/>
      <c r="D296" s="464"/>
      <c r="E296" s="448">
        <v>5993</v>
      </c>
      <c r="F296" s="448"/>
      <c r="G296" s="449"/>
      <c r="H296" s="449"/>
      <c r="I296" s="465"/>
      <c r="J296" s="465"/>
    </row>
    <row r="297" spans="1:10" x14ac:dyDescent="0.2">
      <c r="A297" s="457" t="s">
        <v>529</v>
      </c>
      <c r="B297" s="458"/>
      <c r="C297" s="458"/>
      <c r="D297" s="459"/>
      <c r="E297" s="466">
        <v>313</v>
      </c>
      <c r="F297" s="466"/>
      <c r="G297" s="466"/>
      <c r="H297" s="466"/>
      <c r="I297" s="467"/>
      <c r="J297" s="467"/>
    </row>
    <row r="298" spans="1:10" x14ac:dyDescent="0.2">
      <c r="A298" s="462" t="s">
        <v>530</v>
      </c>
      <c r="B298" s="463"/>
      <c r="C298" s="463"/>
      <c r="D298" s="464"/>
      <c r="E298" s="448">
        <v>64208</v>
      </c>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v>2918</v>
      </c>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577907</v>
      </c>
      <c r="F305" s="453"/>
      <c r="G305" s="453">
        <f>SUM(G295:G304)</f>
        <v>0</v>
      </c>
      <c r="H305" s="453"/>
      <c r="I305" s="453">
        <f>SUM(I295:I304)</f>
        <v>420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943</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Orange</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944</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513</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v>1067576</v>
      </c>
      <c r="F353" s="466"/>
      <c r="G353" s="466"/>
      <c r="H353" s="466"/>
      <c r="I353" s="467"/>
      <c r="J353" s="467"/>
    </row>
    <row r="354" spans="1:10" x14ac:dyDescent="0.2">
      <c r="A354" s="462" t="s">
        <v>528</v>
      </c>
      <c r="B354" s="463"/>
      <c r="C354" s="463"/>
      <c r="D354" s="464"/>
      <c r="E354" s="448">
        <v>48640</v>
      </c>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v>2918</v>
      </c>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1119134</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945</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Orange</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957</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513</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v>493201</v>
      </c>
      <c r="F411" s="466"/>
      <c r="G411" s="466"/>
      <c r="H411" s="466"/>
      <c r="I411" s="467"/>
      <c r="J411" s="467"/>
    </row>
    <row r="412" spans="1:10" x14ac:dyDescent="0.2">
      <c r="A412" s="462" t="s">
        <v>528</v>
      </c>
      <c r="B412" s="463"/>
      <c r="C412" s="463"/>
      <c r="D412" s="464"/>
      <c r="E412" s="448">
        <v>29868</v>
      </c>
      <c r="F412" s="448"/>
      <c r="G412" s="449"/>
      <c r="H412" s="449"/>
      <c r="I412" s="465"/>
      <c r="J412" s="465"/>
    </row>
    <row r="413" spans="1:10" x14ac:dyDescent="0.2">
      <c r="A413" s="457" t="s">
        <v>529</v>
      </c>
      <c r="B413" s="458"/>
      <c r="C413" s="458"/>
      <c r="D413" s="459"/>
      <c r="E413" s="466">
        <v>567984</v>
      </c>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v>2918</v>
      </c>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1093971</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946</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Orange</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t="s">
        <v>947</v>
      </c>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t="s">
        <v>480</v>
      </c>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v>1599941</v>
      </c>
      <c r="F469" s="466"/>
      <c r="G469" s="466"/>
      <c r="H469" s="466"/>
      <c r="I469" s="467">
        <v>415473</v>
      </c>
      <c r="J469" s="467"/>
    </row>
    <row r="470" spans="1:10" x14ac:dyDescent="0.2">
      <c r="A470" s="462" t="s">
        <v>528</v>
      </c>
      <c r="B470" s="463"/>
      <c r="C470" s="463"/>
      <c r="D470" s="464"/>
      <c r="E470" s="448">
        <v>747054</v>
      </c>
      <c r="F470" s="448"/>
      <c r="G470" s="449"/>
      <c r="H470" s="449"/>
      <c r="I470" s="465"/>
      <c r="J470" s="465"/>
    </row>
    <row r="471" spans="1:10" x14ac:dyDescent="0.2">
      <c r="A471" s="457" t="s">
        <v>529</v>
      </c>
      <c r="B471" s="458"/>
      <c r="C471" s="458"/>
      <c r="D471" s="459"/>
      <c r="E471" s="466">
        <v>56079</v>
      </c>
      <c r="F471" s="466"/>
      <c r="G471" s="466"/>
      <c r="H471" s="466"/>
      <c r="I471" s="467"/>
      <c r="J471" s="467"/>
    </row>
    <row r="472" spans="1:10" x14ac:dyDescent="0.2">
      <c r="A472" s="462" t="s">
        <v>530</v>
      </c>
      <c r="B472" s="463"/>
      <c r="C472" s="463"/>
      <c r="D472" s="464"/>
      <c r="E472" s="448">
        <v>60451</v>
      </c>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v>2918</v>
      </c>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2466443</v>
      </c>
      <c r="F479" s="453"/>
      <c r="G479" s="453">
        <f>SUM(G469:G478)</f>
        <v>0</v>
      </c>
      <c r="H479" s="453"/>
      <c r="I479" s="453">
        <f>SUM(I469:I478)</f>
        <v>415473</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t="s">
        <v>948</v>
      </c>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Orange</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t="s">
        <v>949</v>
      </c>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t="s">
        <v>510</v>
      </c>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v>55300</v>
      </c>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v>2918</v>
      </c>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58218</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t="s">
        <v>950</v>
      </c>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Orange</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t="s">
        <v>951</v>
      </c>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t="s">
        <v>470</v>
      </c>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v>9483132</v>
      </c>
      <c r="H585" s="466"/>
      <c r="I585" s="467"/>
      <c r="J585" s="467"/>
    </row>
    <row r="586" spans="1:10" x14ac:dyDescent="0.2">
      <c r="A586" s="462" t="s">
        <v>528</v>
      </c>
      <c r="B586" s="463"/>
      <c r="C586" s="463"/>
      <c r="D586" s="464"/>
      <c r="E586" s="448"/>
      <c r="F586" s="448"/>
      <c r="G586" s="449">
        <v>1229642</v>
      </c>
      <c r="H586" s="449"/>
      <c r="I586" s="465"/>
      <c r="J586" s="465"/>
    </row>
    <row r="587" spans="1:10" x14ac:dyDescent="0.2">
      <c r="A587" s="457" t="s">
        <v>529</v>
      </c>
      <c r="B587" s="458"/>
      <c r="C587" s="458"/>
      <c r="D587" s="459"/>
      <c r="E587" s="466"/>
      <c r="F587" s="466"/>
      <c r="G587" s="466">
        <v>83802</v>
      </c>
      <c r="H587" s="466"/>
      <c r="I587" s="467"/>
      <c r="J587" s="467"/>
    </row>
    <row r="588" spans="1:10" x14ac:dyDescent="0.2">
      <c r="A588" s="462" t="s">
        <v>530</v>
      </c>
      <c r="B588" s="463"/>
      <c r="C588" s="463"/>
      <c r="D588" s="464"/>
      <c r="E588" s="448"/>
      <c r="F588" s="448"/>
      <c r="G588" s="449">
        <v>43236</v>
      </c>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v>4257358</v>
      </c>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15097170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t="s">
        <v>952</v>
      </c>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Orange</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t="s">
        <v>953</v>
      </c>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t="s">
        <v>482</v>
      </c>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v>610380</v>
      </c>
      <c r="H643" s="466"/>
      <c r="I643" s="467"/>
      <c r="J643" s="467"/>
    </row>
    <row r="644" spans="1:10" x14ac:dyDescent="0.2">
      <c r="A644" s="462" t="s">
        <v>528</v>
      </c>
      <c r="B644" s="463"/>
      <c r="C644" s="463"/>
      <c r="D644" s="464"/>
      <c r="E644" s="448"/>
      <c r="F644" s="448"/>
      <c r="G644" s="449">
        <v>23421</v>
      </c>
      <c r="H644" s="449"/>
      <c r="I644" s="465"/>
      <c r="J644" s="465"/>
    </row>
    <row r="645" spans="1:10" x14ac:dyDescent="0.2">
      <c r="A645" s="457" t="s">
        <v>529</v>
      </c>
      <c r="B645" s="458"/>
      <c r="C645" s="458"/>
      <c r="D645" s="459"/>
      <c r="E645" s="466"/>
      <c r="F645" s="466"/>
      <c r="G645" s="466">
        <v>19808</v>
      </c>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v>224641</v>
      </c>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878250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t="s">
        <v>959</v>
      </c>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Orange</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Orange</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Orange</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Orange</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Orange</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940:F942 E592:F594 E585:J590 E650:F652 E701:J706 E708:F710 E759:J764 E766:F768 E817:J822 E824:F826 E875:J880 E882:F884 E933:J938 E643:J648"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1" firstPageNumber="4" orientation="portrait" useFirstPageNumber="1" r:id="rId1"/>
  <headerFooter>
    <oddFooter>&amp;L&amp;F</oddFooter>
  </headerFooter>
  <rowBreaks count="12" manualBreakCount="12">
    <brk id="64" max="16383" man="1"/>
    <brk id="124" max="16383" man="1"/>
    <brk id="176" max="16383" man="1"/>
    <brk id="229" max="16383" man="1"/>
    <brk id="287" max="16383" man="1"/>
    <brk id="345" max="16383" man="1"/>
    <brk id="403" max="16383" man="1"/>
    <brk id="461" max="16383" man="1"/>
    <brk id="519" max="16383" man="1"/>
    <brk id="577" max="16383" man="1"/>
    <brk id="635" max="16383" man="1"/>
    <brk id="69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Orange</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Orange</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Orange</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Orange</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Orange</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Orange</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Orange</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Orange</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Orange</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Orange</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Orange</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Orange</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Orange</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Orange</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Orange</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Orange</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3572</v>
      </c>
      <c r="E10" s="130"/>
      <c r="F10" s="39"/>
      <c r="G10" s="571" t="s">
        <v>847</v>
      </c>
      <c r="H10" s="571"/>
      <c r="I10" s="572"/>
      <c r="J10" s="174">
        <f>'REPORT 1'!$I$27</f>
        <v>3572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1993</v>
      </c>
      <c r="E17" s="39"/>
      <c r="F17" s="39"/>
      <c r="G17" s="575" t="s">
        <v>847</v>
      </c>
      <c r="H17" s="575"/>
      <c r="I17" s="576"/>
      <c r="J17" s="173">
        <f>'REPORT 3'!$J$34</f>
        <v>1993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1202</v>
      </c>
      <c r="E21" s="39"/>
      <c r="F21" s="39"/>
      <c r="G21" s="575" t="s">
        <v>847</v>
      </c>
      <c r="H21" s="575"/>
      <c r="I21" s="576"/>
      <c r="J21" s="173">
        <f>'REPORT 3'!$J$44</f>
        <v>1993</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2053</v>
      </c>
      <c r="G28" s="575" t="s">
        <v>847</v>
      </c>
      <c r="H28" s="575"/>
      <c r="I28" s="576"/>
      <c r="J28" s="175">
        <f>'ARREST REPORT'!$G$18</f>
        <v>2053</v>
      </c>
    </row>
    <row r="31" spans="1:10" ht="15" x14ac:dyDescent="0.25">
      <c r="G31" s="569" t="s">
        <v>816</v>
      </c>
      <c r="H31" s="569"/>
      <c r="I31" s="570"/>
      <c r="J31" s="171" t="s">
        <v>827</v>
      </c>
    </row>
    <row r="32" spans="1:10" s="1" customFormat="1" ht="15" x14ac:dyDescent="0.25">
      <c r="G32" s="575" t="s">
        <v>847</v>
      </c>
      <c r="H32" s="575"/>
      <c r="I32" s="576"/>
      <c r="J32" s="175">
        <f>'ARREST REPORT'!$G$26</f>
        <v>2053</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'EXPENDITURE DETAILS'!Print_Area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Thomas, Dat</cp:lastModifiedBy>
  <cp:lastPrinted>2021-09-27T17:39:58Z</cp:lastPrinted>
  <dcterms:created xsi:type="dcterms:W3CDTF">2010-06-09T19:05:00Z</dcterms:created>
  <dcterms:modified xsi:type="dcterms:W3CDTF">2021-09-27T17:40:03Z</dcterms:modified>
</cp:coreProperties>
</file>