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mdipirro\Desktop\"/>
    </mc:Choice>
  </mc:AlternateContent>
  <xr:revisionPtr revIDLastSave="0" documentId="8_{8B9CF9CA-6337-4281-BFE9-1A9329E11EA8}" xr6:coauthVersionLast="44" xr6:coauthVersionMax="44"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<sst xmlns="http://schemas.openxmlformats.org/spreadsheetml/2006/main" count="2387" uniqueCount="945">
  <si>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</si>
  <si>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</si>
  <si>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</si>
  <si>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</si>
  <si>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</si>
  <si>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</si>
  <si>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</si>
  <si>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</si>
  <si>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</si>
  <si>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</si>
  <si>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</si>
  <si>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</si>
  <si>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</si>
  <si>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</si>
  <si>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</si>
  <si>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</si>
  <si>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</si>
  <si>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</si>
  <si>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</si>
  <si>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</si>
  <si>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</si>
  <si>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</si>
  <si>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</si>
  <si>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</si>
  <si>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</si>
  <si>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</si>
  <si>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</si>
  <si>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</si>
  <si>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</si>
  <si>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</si>
  <si>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</si>
  <si>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</si>
  <si>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</si>
  <si>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</si>
  <si>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</si>
  <si>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</si>
  <si>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</si>
  <si>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</si>
  <si>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</si>
  <si>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</si>
  <si>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</si>
  <si>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</si>
  <si>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</si>
  <si>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</si>
  <si>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</si>
  <si>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</si>
  <si>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</si>
  <si>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</si>
  <si>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</si>
  <si>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</si>
  <si>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</si>
  <si>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</si>
  <si>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</si>
  <si>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</si>
  <si>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</si>
  <si>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</si>
  <si>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</si>
  <si>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</si>
  <si>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</si>
  <si>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</si>
  <si>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</si>
  <si>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</si>
  <si>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</si>
  <si>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</si>
  <si>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</si>
  <si>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</si>
  <si>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</si>
  <si>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</si>
  <si>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</si>
  <si>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</si>
  <si>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</si>
  <si>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</si>
  <si>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</si>
  <si>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</si>
  <si>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</si>
  <si>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</si>
  <si>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</si>
  <si>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</si>
  <si>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</si>
  <si>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</si>
  <si>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</si>
  <si>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</si>
  <si>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</si>
  <si>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</si>
  <si>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</si>
  <si>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</si>
  <si>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</si>
  <si>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</si>
  <si>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</si>
  <si>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</si>
  <si>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</si>
  <si>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</si>
  <si>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</si>
  <si>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</si>
  <si>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</si>
  <si>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</si>
  <si>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</si>
  <si>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</si>
  <si>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</si>
  <si>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</si>
  <si>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</si>
  <si>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</si>
  <si>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</si>
  <si>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</si>
  <si>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</si>
  <si>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</si>
  <si>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</si>
  <si>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</si>
  <si>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</si>
  <si>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</si>
  <si>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</si>
  <si>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</si>
  <si>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</si>
  <si>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</si>
  <si>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</si>
  <si>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</si>
  <si>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</si>
  <si>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</si>
  <si>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</si>
  <si>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</si>
  <si>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</si>
  <si>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</si>
  <si>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</si>
  <si>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</si>
  <si>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</si>
  <si>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</si>
  <si>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</si>
  <si>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</si>
  <si>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</si>
  <si>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</si>
  <si>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</si>
  <si>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</si>
  <si>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</si>
  <si>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</si>
  <si>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</si>
  <si>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</si>
  <si>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</si>
  <si>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</si>
  <si>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</si>
  <si>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</si>
  <si>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</si>
  <si>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</si>
  <si>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</si>
  <si>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</si>
  <si>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</si>
  <si>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</si>
  <si>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</si>
  <si>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</si>
  <si>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</si>
  <si>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</si>
  <si>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</si>
  <si>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</si>
  <si>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</si>
  <si>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</si>
  <si>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</si>
  <si>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</si>
  <si>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</si>
  <si>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</si>
  <si>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</si>
  <si>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</si>
  <si>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</si>
  <si>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</si>
  <si>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</si>
  <si>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</si>
  <si>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</si>
  <si>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</si>
  <si>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</si>
  <si>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</si>
  <si>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</si>
  <si>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</si>
  <si>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</si>
  <si>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</si>
  <si>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</si>
  <si>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</si>
  <si>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</si>
  <si>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</si>
  <si>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</si>
  <si>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</si>
  <si>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</si>
  <si>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</si>
  <si>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</si>
  <si>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</si>
  <si>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</si>
  <si>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</si>
  <si>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</si>
  <si>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</si>
  <si>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</si>
  <si>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</si>
  <si>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</si>
  <si>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</si>
  <si>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</si>
  <si>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</si>
  <si>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</si>
  <si>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</si>
  <si>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</si>
  <si>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</si>
  <si>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</si>
  <si>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</si>
  <si>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</si>
  <si>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</si>
  <si>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</si>
  <si>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</si>
  <si>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</si>
  <si>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</si>
  <si>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</si>
  <si>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</si>
  <si>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</si>
  <si>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</si>
  <si>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</si>
  <si>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</si>
  <si>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</si>
  <si>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</si>
  <si>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</si>
  <si>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</si>
  <si>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</si>
  <si>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</si>
  <si>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</si>
  <si>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</si>
  <si>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</si>
  <si>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</si>
  <si>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</si>
  <si>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</si>
  <si>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</si>
  <si>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</si>
  <si>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</si>
  <si>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</si>
  <si>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</si>
  <si>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</si>
  <si>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</si>
  <si>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</si>
  <si>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</si>
  <si>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</si>
  <si>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</si>
  <si>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</si>
  <si>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</si>
  <si>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</si>
  <si>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</si>
  <si>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</si>
  <si>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</si>
  <si>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</si>
  <si>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</si>
  <si>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</si>
  <si>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</si>
  <si>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</si>
  <si>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</si>
  <si>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</si>
  <si>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</si>
  <si>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</si>
  <si>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</si>
  <si>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</si>
  <si>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</si>
  <si>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</si>
  <si>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</si>
  <si>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</si>
  <si>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</si>
  <si>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</si>
  <si>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</si>
  <si>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</si>
  <si>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</si>
  <si>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</si>
  <si>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</si>
  <si>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</si>
  <si>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</si>
  <si>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</si>
  <si>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</si>
  <si>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</si>
  <si>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</si>
  <si>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</si>
  <si>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</si>
  <si>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</si>
  <si>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</si>
  <si>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</si>
  <si>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</si>
  <si>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</si>
  <si>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</si>
  <si>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</si>
  <si>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</si>
  <si>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</si>
  <si>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</si>
  <si>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</si>
  <si>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</si>
  <si>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</si>
  <si>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</si>
  <si>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</si>
  <si>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</si>
  <si>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</si>
  <si>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</si>
  <si>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</si>
  <si>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</si>
  <si>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</si>
  <si>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</si>
  <si>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</si>
  <si>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</si>
  <si>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</si>
  <si>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</si>
  <si>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</si>
  <si>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</si>
  <si>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</si>
  <si>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</si>
  <si>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</si>
  <si>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</si>
  <si>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</si>
  <si>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</si>
  <si>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</si>
  <si>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</si>
  <si>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</si>
  <si>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</si>
  <si>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</si>
  <si>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</si>
  <si>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</si>
  <si>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</si>
  <si>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</si>
  <si>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</si>
  <si>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</si>
  <si>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</si>
  <si>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</si>
  <si>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</si>
  <si>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</si>
  <si>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</si>
  <si>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</si>
  <si>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</si>
  <si>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</si>
  <si>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</si>
  <si>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</si>
  <si>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</si>
  <si>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</si>
  <si>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</si>
  <si>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</si>
  <si>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</si>
  <si>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</si>
  <si>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</si>
  <si>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</si>
  <si>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</si>
  <si>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</si>
  <si>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</si>
  <si>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</si>
  <si>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</si>
  <si>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</si>
  <si>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</si>
  <si>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</si>
  <si>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</si>
  <si>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</si>
  <si>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</si>
  <si>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</si>
  <si>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</si>
  <si>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</si>
  <si>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</si>
  <si>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</si>
  <si>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</si>
  <si>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</si>
  <si>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</si>
  <si>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</si>
  <si>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</si>
  <si>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</si>
  <si>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</si>
  <si>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</si>
  <si>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</si>
  <si>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</si>
  <si>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</si>
  <si>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</si>
  <si>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</si>
  <si>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</si>
  <si>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</si>
  <si>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</si>
  <si>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</si>
  <si>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</si>
  <si>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</si>
  <si>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</si>
  <si>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</si>
  <si>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</si>
  <si>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</si>
  <si>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</si>
  <si>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</si>
  <si>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</si>
  <si>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</si>
  <si>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</si>
  <si>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</si>
  <si>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</si>
  <si>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</si>
  <si>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</si>
  <si>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</si>
  <si>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</si>
  <si>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</si>
  <si>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</si>
  <si>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</si>
  <si>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</si>
  <si>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</si>
  <si>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</si>
  <si>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</si>
  <si>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</si>
  <si>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</si>
  <si>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</si>
  <si>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</si>
  <si>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</si>
  <si>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</si>
  <si>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</si>
  <si>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</si>
  <si>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</si>
  <si>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</si>
  <si>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</si>
  <si>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</si>
  <si>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</si>
  <si>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</si>
  <si>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</si>
  <si>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</si>
  <si>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</si>
  <si>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</si>
  <si>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</si>
  <si>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</si>
  <si>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</si>
  <si>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</si>
  <si>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</si>
  <si>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</si>
  <si>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</si>
  <si>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</si>
  <si>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</si>
  <si>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</si>
  <si>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</si>
  <si>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</si>
  <si>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</si>
  <si>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</si>
  <si>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</si>
  <si>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</si>
  <si>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</si>
  <si>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</si>
  <si>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</si>
  <si>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</si>
  <si>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</si>
  <si>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</si>
  <si>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</si>
  <si>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</si>
  <si>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</si>
  <si>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</si>
  <si>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</si>
  <si>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</si>
  <si>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</si>
  <si>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</si>
  <si>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</si>
  <si>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</si>
  <si>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</si>
  <si>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</si>
  <si>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</si>
  <si>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</si>
  <si>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</si>
  <si>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</si>
  <si>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</si>
  <si>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</si>
  <si>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</si>
  <si>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</si>
  <si>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</si>
  <si>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</si>
  <si>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</si>
  <si>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</si>
  <si>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</si>
  <si>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</si>
  <si>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</si>
  <si>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</si>
  <si>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</si>
  <si>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</si>
  <si>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</si>
  <si>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</si>
  <si>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</si>
  <si>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</si>
  <si>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</si>
  <si>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</si>
  <si>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</si>
  <si>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</si>
  <si>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</si>
  <si>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</si>
  <si>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</si>
  <si>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</si>
  <si>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</si>
  <si>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</si>
  <si>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</si>
  <si>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</si>
  <si>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</si>
  <si>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</si>
  <si>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</si>
  <si>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</si>
  <si>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</si>
  <si>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</si>
  <si>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</si>
  <si>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</si>
  <si>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</si>
  <si>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</si>
  <si>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</si>
  <si>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</si>
  <si>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</si>
  <si>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</si>
  <si>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</si>
  <si>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</si>
  <si>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</si>
  <si>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</si>
  <si>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</si>
  <si>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</si>
  <si>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</si>
  <si>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</si>
  <si>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</si>
  <si>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</si>
  <si>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</si>
  <si>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</si>
  <si>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</si>
  <si>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</si>
  <si>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</si>
  <si>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</si>
  <si>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</si>
  <si>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</si>
  <si>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</si>
  <si>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</si>
  <si>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</si>
  <si>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</si>
  <si>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</si>
  <si>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</si>
  <si>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</si>
  <si>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</si>
  <si>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</si>
  <si>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</si>
  <si>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</si>
  <si>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</si>
  <si>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</si>
  <si>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</si>
  <si>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</si>
  <si>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</si>
  <si>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</si>
  <si>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</si>
  <si>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</si>
  <si>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</si>
  <si>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</si>
  <si>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</si>
  <si>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</si>
  <si>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</si>
  <si>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</si>
  <si>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</si>
  <si>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</si>
  <si>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</si>
  <si>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</si>
  <si>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</si>
  <si>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</si>
  <si>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</si>
  <si>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</si>
  <si>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</si>
  <si>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</si>
  <si>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</si>
  <si>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</si>
  <si>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</si>
  <si>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</si>
  <si>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</si>
  <si>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</si>
  <si>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</si>
  <si>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</si>
  <si>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</si>
  <si>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</si>
  <si>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</si>
  <si>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</si>
  <si>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</si>
  <si>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</si>
  <si>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</si>
  <si>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</si>
  <si>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</si>
  <si>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</si>
  <si>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</si>
  <si>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</si>
  <si>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</si>
  <si>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</si>
  <si>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</si>
  <si>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</si>
  <si>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</si>
  <si>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</si>
  <si>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</si>
  <si>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</si>
  <si>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</si>
  <si>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</si>
  <si>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</si>
  <si>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</si>
  <si>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</si>
  <si>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</si>
  <si>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</si>
  <si>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</si>
  <si>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</si>
  <si>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</si>
  <si>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</si>
  <si>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</si>
  <si>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</si>
  <si>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</si>
  <si>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</si>
  <si>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</si>
  <si>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</si>
  <si>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</si>
  <si>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</si>
  <si>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</si>
  <si>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</si>
  <si>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</si>
  <si>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</si>
  <si>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</si>
  <si>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</si>
  <si>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</si>
  <si>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</si>
  <si>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</si>
  <si>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</si>
  <si>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</si>
  <si>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</si>
  <si>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</si>
  <si>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</si>
  <si>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</si>
  <si>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</si>
  <si>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</si>
  <si>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</si>
  <si>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</si>
  <si>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</si>
  <si>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</si>
  <si>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</si>
  <si>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</si>
  <si>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</si>
  <si>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</si>
  <si>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</si>
  <si>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</si>
  <si>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</si>
  <si>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</si>
  <si>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</si>
  <si>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</si>
  <si>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</si>
  <si>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</si>
  <si>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</si>
  <si>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</si>
  <si>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</si>
  <si>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</si>
  <si>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</si>
  <si>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</si>
  <si>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</si>
  <si>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</si>
  <si>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</si>
  <si>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</si>
  <si>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</si>
  <si>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</si>
  <si>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</si>
  <si>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</si>
  <si>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</si>
  <si>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</si>
  <si>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</si>
  <si>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</si>
  <si>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</si>
  <si>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</si>
  <si>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</si>
  <si>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</si>
  <si>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</si>
  <si>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</si>
  <si>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</si>
  <si>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</si>
  <si>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</si>
  <si>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</si>
  <si>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</si>
  <si>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</si>
  <si>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</si>
  <si>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</si>
  <si>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</si>
  <si>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</si>
  <si>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</si>
  <si>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</si>
  <si>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</si>
  <si>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</si>
  <si>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</si>
  <si>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</si>
  <si>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</si>
  <si>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</si>
  <si>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</si>
  <si>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</si>
  <si>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</si>
  <si>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</si>
  <si>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</si>
  <si>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</si>
  <si>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</si>
  <si>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</si>
  <si>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</si>
  <si>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</si>
  <si>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</si>
  <si>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</si>
  <si>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</si>
  <si>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</si>
  <si>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</si>
  <si>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</si>
  <si>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</si>
  <si>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</si>
  <si>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</si>
  <si>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</si>
  <si>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</si>
  <si>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</si>
  <si>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</si>
  <si>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</si>
  <si>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</si>
  <si>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</si>
  <si>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</si>
  <si>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</si>
  <si>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</si>
  <si>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</si>
  <si>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</si>
  <si>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</si>
  <si>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</si>
  <si>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</si>
  <si>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</si>
  <si>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</si>
  <si>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</si>
  <si>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</si>
  <si>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</si>
  <si>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</si>
  <si>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</si>
  <si>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</si>
  <si>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</si>
  <si>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</si>
  <si>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</si>
  <si>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</si>
  <si>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</si>
  <si>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</si>
  <si>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</si>
  <si>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</si>
  <si>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</si>
  <si>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</si>
  <si>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</si>
  <si>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</si>
  <si>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</si>
  <si>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</si>
  <si>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</si>
  <si>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</si>
  <si>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</si>
  <si>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</si>
  <si>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</si>
  <si>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</si>
  <si>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</si>
  <si>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</si>
  <si>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</si>
  <si>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</si>
  <si>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</si>
  <si>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</si>
  <si>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</si>
  <si>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</si>
  <si>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</si>
  <si>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</si>
  <si>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</si>
  <si>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</si>
  <si>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</si>
  <si>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</si>
  <si>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</si>
  <si>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</si>
  <si>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</si>
  <si>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</si>
  <si>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</si>
  <si>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</si>
  <si>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</si>
  <si>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</si>
  <si>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</si>
  <si>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</si>
  <si>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</si>
  <si>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</si>
  <si>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</si>
  <si>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</si>
  <si>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</si>
  <si>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</si>
  <si>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</si>
  <si>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</si>
  <si>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</si>
  <si>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</si>
  <si>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</si>
  <si>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</si>
  <si>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</si>
  <si>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</si>
  <si>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</si>
  <si>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</si>
  <si>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</si>
  <si>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</si>
  <si>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</si>
  <si>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</si>
  <si>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</si>
  <si>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</si>
  <si>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</si>
  <si>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</si>
  <si>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</si>
  <si>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</si>
  <si>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</si>
  <si>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</si>
  <si>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</si>
  <si>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</si>
  <si>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</si>
  <si>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</si>
  <si>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</si>
  <si>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</si>
  <si>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</si>
  <si>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</si>
  <si>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</si>
  <si>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</si>
  <si>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</si>
  <si>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</si>
  <si>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</si>
  <si>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</si>
  <si>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</si>
  <si>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</si>
  <si>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</si>
  <si>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</si>
  <si>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</si>
  <si>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</si>
  <si>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</si>
  <si>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</si>
  <si>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</si>
  <si>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</si>
  <si>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</si>
  <si>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</si>
  <si>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</si>
  <si>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</si>
  <si>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</si>
  <si>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</si>
  <si>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</si>
  <si>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</si>
  <si>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</si>
  <si>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</si>
  <si>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</si>
  <si>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</si>
  <si>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</si>
  <si>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</si>
  <si>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</si>
  <si>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</si>
  <si>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</si>
  <si>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</si>
  <si>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</si>
  <si>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</si>
  <si>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</si>
  <si>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</si>
  <si>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</si>
  <si>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</si>
  <si>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</si>
  <si>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</si>
  <si>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</si>
  <si>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</si>
  <si>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</si>
  <si>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</si>
  <si>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</si>
  <si>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</si>
  <si>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</si>
  <si>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</si>
  <si>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</si>
  <si>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</si>
  <si>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</si>
  <si>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</si>
  <si>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</si>
  <si>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</si>
  <si>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</si>
  <si>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</si>
  <si>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</si>
  <si>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</si>
  <si>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</si>
  <si>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</si>
  <si>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</si>
  <si>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</si>
  <si>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</si>
  <si>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</si>
  <si>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</si>
  <si>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</si>
  <si>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</si>
  <si>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</si>
  <si>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</si>
  <si>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</si>
  <si>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</si>
  <si>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</si>
  <si>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</si>
  <si>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</si>
  <si>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</si>
  <si>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</si>
  <si>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</si>
  <si>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</si>
  <si>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</si>
  <si>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</si>
  <si>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</si>
  <si>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</si>
  <si>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</si>
  <si>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</si>
  <si>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</si>
  <si>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</si>
  <si>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</si>
  <si>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</si>
  <si>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</si>
  <si>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</si>
  <si>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</si>
  <si>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</si>
  <si>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</si>
  <si>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</si>
  <si>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</si>
  <si>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</si>
  <si>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</si>
  <si>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</si>
  <si>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</si>
  <si>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</si>
  <si>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</si>
  <si>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</si>
  <si>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</si>
  <si>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</si>
  <si>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</si>
  <si>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</si>
  <si>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</si>
  <si>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</si>
  <si>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</si>
  <si>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</si>
  <si>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</si>
  <si>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</si>
  <si>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</si>
  <si>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</si>
  <si>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</si>
  <si>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</si>
  <si>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</si>
  <si>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</si>
  <si>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</si>
  <si>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</si>
  <si>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</si>
  <si>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</si>
  <si>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</si>
  <si>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</si>
  <si>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</si>
  <si>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</si>
  <si>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</si>
  <si>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</si>
  <si>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</si>
  <si>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</si>
  <si>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</si>
  <si>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</si>
  <si>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</si>
  <si>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</si>
  <si>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</si>
  <si>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</si>
  <si>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</si>
  <si>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</si>
  <si>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</si>
  <si>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</si>
  <si>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</si>
  <si>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Matthew DiPirro</t>
  </si>
  <si>
    <t>Deputy Probation Officer III</t>
  </si>
  <si>
    <t>(209) 742-1296</t>
  </si>
  <si>
    <t>mdipirro@mariposacounty.org</t>
  </si>
  <si>
    <t>Carla Shelton</t>
  </si>
  <si>
    <t xml:space="preserve">Executive Assistant </t>
  </si>
  <si>
    <t>(209) 742-1285</t>
  </si>
  <si>
    <t>csheltton@mariposacounty.org</t>
  </si>
  <si>
    <t xml:space="preserve"> The success of the programs in Mariposa County continues due to the use of existing resources to respond to juvenile delinquency and crime. To make the best use of limited funding, Mariposa County has developed strong collaborative relationships with local agencies and organizations that provide services to the at-risk youth population. 
     The Mariposa County Probation Department's Juvenile Division had one full-time Deputy Probation Officer assigned to the unit along with a lead officer that oversees the juvenile intake process . This officer provided an appropriate level of intervention and prevention services which held youthful offenders accountable, while keeping the community safe. 
     The overall number of referrals for juvenile delinquency continues to be low. A lead officer overseeing juvenile intakes was successful at handling most referrals informally. Informal interventions may include meetings with the offender and parent; referrals to diversion programs; and referrals to other service providers to avoid further involvement in the juvenile justice system. One diversion program utilized is 3rd Millennium Classrooms, an on-line educational program for youth and parents, paid for by the department. The on-line classes include education about shop-lifting, marijuana, alcohol and tobacco related offenses. There is also a parent education program which is a companion course to the juvenile alcohol and drug education programs.  Lastly, the probation department is utilizing the Streets2Schools program specifcally to address anger management type issues.  The Streets2Schools Program is an evidenced based intervention solution for Courts and Probation and allows our youth to learn and develop coping skills to address and properly manage their anger issues.  
     Another juvenile intervention program is the Truancy Intervention Program (TIP). TIP has been operative since its implementation in 2001. TIP continues to strengthen the collaborative relationship between the Mariposa County Probation Department, Mariposa County Unified School District and the the Mariposa County Sheriff’s Office. The Mariposa County Probation Department uses the full-time Deputy Probation Officer to deal with truancy referrals received from the various school sites and to help with students who were being disruptive to the learning environment.      
     The department continues to use alternatives to detention and out-of-home placement when deemed appropriate to do so. We are committed to utilizing the most appropriate level of intervention or sanction to address delinquent behavior. Electronic monitoring, community service, education programs, juvenile hall custody and supervision services are used separately and in combination to meet the diverse needs of our youthful offender population. However, with the early intervention services that we are able to provide, the need for the more restrictive interventions has decreased significantly.  
     The relationships established within the community of Mariposa continue to be effective at providing efficient services to our at-risk youth and their families. These relationships allow effective communication between key juvenile service providers. These relationships are also effective at reducing the duplication of contact and services for delinquents and their families who find themselves in multiple systems.  </t>
  </si>
  <si>
    <t xml:space="preserve"> In 2001, Mariposa County utilized the Juvenile Justice Crime Prevention Act (JJCPA) funds to create an evidenced based school probation officer position, with the primary responsibility of assisting with truancy issues in the Mariposa County Unified School District. The use of JJCPA funding has not changed much over the years. Despite a gradual reduction in state funding associated with JJCPA, the department has been able to continue this highly successful collaborative program utilizing a blend of JJCPA, YOBG and county funding to support the costs of one full-time Deputy Probation Officer (DPO).  The full-time DPO was assigned to manage all juvenile programs and youth referred to the department for intervention and supervision services. The DPO was also assigned to the truancy intervention program to work collaboratively with school staff to reduce truancy rates and SARB referrals.
   During the 2021-2022 school year, the school district designated one teacher to work with all of their school sites to streamline truancy intervention efforts. As a new school-based program, the teacher focused on student attendance issues and inconsistent attendance notification throughout the school district. The role of the Mariposa County Probation Department changed to become a supportive partner and the school became the lead agency in addressing truancy. The full-time DPO teamed up with the teacher to complete home visits when necessary, but also made contact with parents and students on their own when the teacher was involved in other school related matters. The full-time DPO also assisted with student behavioral issues when needed.  This year's collaborative effort with designated school staff has been effective at improving student attendance rates. The ability to quickly respond to the truant notifications at the beginning of the school day, make an assessment of the situation and take immediate action when necessary, continues to be instrumental in the success of the program. National research tells us that children who do not attend school are at a greater risk to become involved in criminal activities. Having a team of caring professionals to take immediate action on truancy issues reduces that risk.</t>
  </si>
  <si>
    <t xml:space="preserve">Youthful Offender Services </t>
  </si>
  <si>
    <t>Truancy Intervention Program</t>
  </si>
  <si>
    <t>Youthful Offender Services</t>
  </si>
  <si>
    <t xml:space="preserve"> Youth sports is one of the few activities available to all children in Mariposa County. Sports costs are high and not in the budget for many families in our community. Probation utilized JJCPA funds to pay for Girls Youth Volleyball Sponsorship for the Mariposa Middle School (grades 6-8).  This sponsorship helped support the objective of the Truancy Intervention Program since school attendance and academic success are required to participate.  Cell phones were also utilized to help with this program giving the officers the ability to communicate with key personnel in the community to be effective in creating solutions to issues that may have risen.  Brochures aimed at services to directly impact our population were also purchased in order to maintain knowledge, services and up-to-date information in our community.  Over the past several years, the department has provided monetary awards to seniors with perfect attendance and has contributed to the school district's attendance program. Depending on the number of seniors with perfect attendance, the program has paid $100 per year for perfect attendance per senior student. 
The Probation Department plans to continue these incentive programs. The amount of the award varies from year to year depending on the number of seniors identified with perfect attendance. Seniors selected to receive the award must have perfect attendance during their senior year in high school. 
The Mariposa County Probation Department and Mariposa County Unified School District successfully work collabortively to improve student attendance and behavior.</t>
  </si>
  <si>
    <t xml:space="preserve"> Moderate to high risk juvenile offenders are the targeted population for YOBG funds. Youth identified as at-risk for out-of-home placement are referred to behavioral health for assessement and intensive intervention and services. This approach has proven to be effective in addressing youth and familial issues, while allowing the youth to remain in the home. The Full Service Partnership program provides counseling, mentoring, parental role-modeling and other supportive services. 
   YOBG funds will continue to be used to support existing and new programs. When necessary, contract services will be used to support youth at home. Funds are used to support the costs of electronic monitoring, detention, drug testing, vehicle expenses, office/equipment expenses and other costs associated with supporting services that best meet the needs of our youth. Keeping youth in the home of their parent/guardian significantly reduces county costs associated with out-of-home placement and detention. With limited local resources, it will only take one youth in need of a locked mental health treatment facility or commitment to the Department of Juvenile Justice to expend all of the YOBG and County dollars allocated to serve this population.  
   These funds were used to support several local community events. Such events and activities included: Kops for Kids, Trunk or Treat, Red Ribbon Week, Sober Grad, National Night Out, Food for Teens, Safe at Home and Back to School. Participation in these events help law enforcement agencies change the negative perceptions of community members by providing a fun and friendly atmosphere to engage with one another. These activities are free to the community and give all parents an opportunity to spend quality time with their children.     
   </t>
  </si>
  <si>
    <t xml:space="preserve">The Mariposa County Probation Department paid for the full-time Deputy Probation Officer and the school district designated teacher to go to the California Association of Supervisors of Child Welfare and Attendance (CASCWA) Converence which was held in El Dorado county from May 11, 2022 through May 13, 2022.  Not only did this conference build bridges and establish rapport between our partnering agencies but it also focused on ways that our staff and students in Mariposa County can: improve attendance, address bullying and become familiar with its new policies, reporting and procedures regarding bullying, deal with conflict, acknowledge discrimination, recognize the signs of emotional abuse, end homelessness and/or improve living situations for our youth, recognize and identify community resources and addressing sexual harrassment with our youth population.  The conference also went in-depth regarding laws in California relating to minors.  Presenting topics such as: equity and access for all of your youth, school enrollment, attendance, instruction, records, discipline, school safety, special education, health and wellness, employment of minors and offenses by or against minors were instrumental and covered at length.  Collaboration of Child Welfare Service, Probation and our Educators at the school sites is essential for progress to occur in our community.  This conference helped us achieve that goal.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</si>
</sst>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sheltton@mariposacounty.org" TargetMode="External"/><Relationship Id="rId1" Type="http://schemas.openxmlformats.org/officeDocument/2006/relationships/hyperlink" Target="mailto:mdipirro@mariposa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L22" sqref="L22"/>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426</v>
      </c>
      <c r="B24" s="244"/>
      <c r="C24" s="244"/>
      <c r="D24" s="244"/>
      <c r="E24" s="245"/>
      <c r="F24" s="246">
        <v>44830</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1824EE07-CE0F-414E-8130-F7B07CC3F9E1}"/>
    <hyperlink ref="D34" r:id="rId2" xr:uid="{A5882EC8-D825-4DB7-B372-5E27A17DE3B2}"/>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Mariposa</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29"/>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79" t="s">
        <v>325</v>
      </c>
      <c r="B53" s="579"/>
      <c r="C53" s="579"/>
      <c r="D53" s="579"/>
      <c r="E53" s="580" t="str">
        <f>County</f>
        <v>Mariposa</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Mariposa</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Mariposa</v>
      </c>
    </row>
    <row r="2" spans="1:2" x14ac:dyDescent="0.2">
      <c r="A2" t="s">
        <v>541</v>
      </c>
      <c r="B2" s="25">
        <f>Reportdate</f>
        <v>44830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Matthew DiPirro</v>
      </c>
    </row>
    <row r="10" spans="1:2" x14ac:dyDescent="0.2">
      <c r="A10" t="s">
        <v>218</v>
      </c>
      <c r="B10" t="str">
        <f>primarytitle</f>
        <v>Deputy Probation Officer III</v>
      </c>
    </row>
    <row r="11" spans="1:2" x14ac:dyDescent="0.2">
      <c r="A11" t="s">
        <v>217</v>
      </c>
      <c r="B11" t="str">
        <f>primphone</f>
        <v>(209) 742-1296</v>
      </c>
    </row>
    <row r="12" spans="1:2" x14ac:dyDescent="0.2">
      <c r="A12" t="s">
        <v>193</v>
      </c>
      <c r="B12" s="10" t="str">
        <f>preemail</f>
        <v>mdipirro@mariposacounty.org</v>
      </c>
    </row>
    <row r="13" spans="1:2" x14ac:dyDescent="0.2">
      <c r="A13" t="s">
        <v>365</v>
      </c>
      <c r="B13" t="str">
        <f>seccontact</f>
        <v>Carla Shelton</v>
      </c>
    </row>
    <row r="14" spans="1:2" x14ac:dyDescent="0.2">
      <c r="A14" t="s">
        <v>366</v>
      </c>
      <c r="B14" t="str">
        <f>seccontitle</f>
        <v xml:space="preserve">Executive Assistant </v>
      </c>
    </row>
    <row r="15" spans="1:2" x14ac:dyDescent="0.2">
      <c r="A15" t="s">
        <v>367</v>
      </c>
      <c r="B15" t="str">
        <f>secphone</f>
        <v>(209) 742-1285</v>
      </c>
    </row>
    <row r="16" spans="1:2" x14ac:dyDescent="0.2">
      <c r="A16" t="s">
        <v>368</v>
      </c>
      <c r="B16" t="str">
        <f>secemail</f>
        <v>csheltton@mariposacounty.org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48253</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48253</v>
      </c>
    </row>
    <row r="33" spans="1:2" x14ac:dyDescent="0.2">
      <c r="A33" t="s">
        <v>556</v>
      </c>
      <c r="B33" s="11">
        <f>t1jjcpasal</f>
        <v>30306</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606</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30912</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Mariposa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Mariposa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30912</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Mariposa</v>
      </c>
      <c r="B2" s="25">
        <f>Reportdate</f>
        <v>44830</v>
      </c>
      <c r="C2" s="24" t="e">
        <f>Chief</f>
        <v>#REF!</v>
      </c>
      <c r="D2" t="e">
        <f>Chiefphone2</f>
        <v>#REF!</v>
      </c>
      <c r="E2" s="10" t="e">
        <f>Address</f>
        <v>#REF!</v>
      </c>
      <c r="F2" s="10" t="e">
        <f>City</f>
        <v>#REF!</v>
      </c>
      <c r="G2" s="9" t="e">
        <f>ZIP</f>
        <v>#REF!</v>
      </c>
      <c r="H2" s="10" t="e">
        <f>Chiefemail2</f>
        <v>#REF!</v>
      </c>
      <c r="I2" t="str">
        <f>primcontact</f>
        <v>Matthew DiPirro</v>
      </c>
      <c r="J2" t="str">
        <f>primarytitle</f>
        <v>Deputy Probation Officer III</v>
      </c>
      <c r="K2" t="str">
        <f>primphone</f>
        <v>(209) 742-1296</v>
      </c>
      <c r="L2" s="10" t="str">
        <f>preemail</f>
        <v>mdipirro@mariposacounty.org</v>
      </c>
      <c r="M2" t="str">
        <f>seccontact</f>
        <v>Carla Shelton</v>
      </c>
      <c r="N2" t="str">
        <f>seccontitle</f>
        <v xml:space="preserve">Executive Assistant </v>
      </c>
      <c r="O2" t="str">
        <f>secphone</f>
        <v>(209) 742-1285</v>
      </c>
      <c r="P2" t="str">
        <f>secemail</f>
        <v>csheltton@mariposacounty.org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48253</v>
      </c>
      <c r="X2" s="11">
        <f>t1yobgserv</f>
        <v>0</v>
      </c>
      <c r="Y2" s="11">
        <f>t1yobgprof</f>
        <v>0</v>
      </c>
      <c r="Z2" s="11">
        <f>t1yobgcbo</f>
        <v>0</v>
      </c>
      <c r="AA2" s="11">
        <f>t1yobgequip</f>
        <v>0</v>
      </c>
      <c r="AB2" s="11">
        <f>t1yobgadmin</f>
        <v>0</v>
      </c>
      <c r="AC2" s="11">
        <f>t1yobgothr1</f>
        <v>0</v>
      </c>
      <c r="AD2" s="11">
        <f>t1yobgothr2</f>
        <v>0</v>
      </c>
      <c r="AE2" s="11">
        <f>t1yobgothr3</f>
        <v>0</v>
      </c>
      <c r="AF2" s="11">
        <f>t1yobgtot</f>
        <v>48253</v>
      </c>
      <c r="AG2" s="11">
        <f>t1jjcpasal</f>
        <v>30306</v>
      </c>
      <c r="AH2" s="11">
        <f>t1jjcpaserv</f>
        <v>0</v>
      </c>
      <c r="AI2" s="11">
        <f>t1jjcpaprof</f>
        <v>0</v>
      </c>
      <c r="AJ2" s="11">
        <f>t1jjcpacbo</f>
        <v>0</v>
      </c>
      <c r="AK2" s="11">
        <f>t1jjcpaequip</f>
        <v>0</v>
      </c>
      <c r="AL2" s="11">
        <f>t1jjcpaadmin</f>
        <v>606</v>
      </c>
      <c r="AM2" s="11">
        <f>t1jjcpaothr1</f>
        <v>0</v>
      </c>
      <c r="AN2" s="11">
        <f>t1jjcpaothr2</f>
        <v>0</v>
      </c>
      <c r="AO2" s="11">
        <f>t1jjcpaothr3</f>
        <v>0</v>
      </c>
      <c r="AP2" s="11">
        <f>t1jjcpatot</f>
        <v>30912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Mariposa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Mariposa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30912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3" sqref="I23:J2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Mariposa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12</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7</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6</v>
      </c>
      <c r="J14" s="302"/>
      <c r="K14" s="97"/>
      <c r="L14" s="97"/>
      <c r="M14" s="97"/>
      <c r="N14" s="97"/>
      <c r="O14" s="98"/>
    </row>
    <row r="15" spans="1:24" ht="14.25" x14ac:dyDescent="0.2">
      <c r="A15" s="91"/>
      <c r="B15" s="45"/>
      <c r="C15" s="128"/>
      <c r="D15" s="128"/>
      <c r="E15" s="310" t="s">
        <v>815</v>
      </c>
      <c r="F15" s="310"/>
      <c r="G15" s="310"/>
      <c r="H15" s="310"/>
      <c r="I15" s="304">
        <v>1</v>
      </c>
      <c r="J15" s="305"/>
      <c r="K15" s="97"/>
      <c r="L15" s="97"/>
      <c r="M15" s="97"/>
      <c r="N15" s="97"/>
      <c r="O15" s="98"/>
    </row>
    <row r="16" spans="1:24" ht="15" x14ac:dyDescent="0.25">
      <c r="A16" s="102"/>
      <c r="B16" s="45"/>
      <c r="C16" s="128"/>
      <c r="D16" s="128"/>
      <c r="E16" s="306" t="s">
        <v>827</v>
      </c>
      <c r="F16" s="306"/>
      <c r="G16" s="306"/>
      <c r="H16" s="306"/>
      <c r="I16" s="311">
        <f>SUM(I14:J15)</f>
        <v>7</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v>5</v>
      </c>
      <c r="J21" s="314"/>
      <c r="K21" s="97"/>
      <c r="L21" s="97"/>
      <c r="M21" s="97"/>
      <c r="N21" s="97"/>
      <c r="O21" s="98"/>
    </row>
    <row r="22" spans="1:24" ht="14.25" x14ac:dyDescent="0.2">
      <c r="A22" s="102"/>
      <c r="B22" s="128"/>
      <c r="C22" s="128"/>
      <c r="D22" s="128"/>
      <c r="E22" s="300" t="s">
        <v>819</v>
      </c>
      <c r="F22" s="300"/>
      <c r="G22" s="300"/>
      <c r="H22" s="300"/>
      <c r="I22" s="301">
        <v>1</v>
      </c>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v>1</v>
      </c>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7</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S24" sqref="S2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Mariposa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v>
      </c>
      <c r="K7" s="360"/>
      <c r="L7" s="45"/>
      <c r="M7" s="45"/>
      <c r="N7" s="45"/>
      <c r="O7" s="92"/>
    </row>
    <row r="8" spans="1:37" ht="14.1" customHeight="1" x14ac:dyDescent="0.2">
      <c r="A8" s="91"/>
      <c r="B8" s="128"/>
      <c r="C8" s="128"/>
      <c r="D8" s="353" t="s">
        <v>890</v>
      </c>
      <c r="E8" s="354"/>
      <c r="F8" s="354"/>
      <c r="G8" s="354"/>
      <c r="H8" s="354"/>
      <c r="I8" s="355"/>
      <c r="J8" s="361">
        <v>1</v>
      </c>
      <c r="K8" s="362"/>
      <c r="L8" s="125"/>
      <c r="M8" s="125"/>
      <c r="N8" s="125"/>
      <c r="O8" s="126"/>
      <c r="P8" s="214"/>
    </row>
    <row r="9" spans="1:37" ht="14.1" customHeight="1" x14ac:dyDescent="0.2">
      <c r="A9" s="91"/>
      <c r="B9" s="128"/>
      <c r="C9" s="128"/>
      <c r="D9" s="356" t="s">
        <v>827</v>
      </c>
      <c r="E9" s="357"/>
      <c r="F9" s="357"/>
      <c r="G9" s="357"/>
      <c r="H9" s="357"/>
      <c r="I9" s="358"/>
      <c r="J9" s="363">
        <f>SUM(I7:J8)</f>
        <v>7</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2</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12</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2</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0</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1</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5</v>
      </c>
      <c r="K32" s="347"/>
      <c r="L32" s="125"/>
      <c r="M32" s="125"/>
      <c r="N32" s="125"/>
      <c r="O32" s="126"/>
      <c r="P32" s="214"/>
    </row>
    <row r="33" spans="1:37" ht="14.1" customHeight="1" x14ac:dyDescent="0.2">
      <c r="A33" s="91"/>
      <c r="B33" s="45"/>
      <c r="C33" s="45"/>
      <c r="D33" s="343" t="s">
        <v>815</v>
      </c>
      <c r="E33" s="344"/>
      <c r="F33" s="344"/>
      <c r="G33" s="344"/>
      <c r="H33" s="344"/>
      <c r="I33" s="345"/>
      <c r="J33" s="379">
        <v>1</v>
      </c>
      <c r="K33" s="380"/>
      <c r="L33" s="125"/>
      <c r="M33" s="125"/>
      <c r="N33" s="125"/>
      <c r="O33" s="126"/>
      <c r="P33" s="214"/>
    </row>
    <row r="34" spans="1:37" ht="14.1" customHeight="1" x14ac:dyDescent="0.2">
      <c r="A34" s="91"/>
      <c r="B34" s="45"/>
      <c r="C34" s="45"/>
      <c r="D34" s="384" t="s">
        <v>827</v>
      </c>
      <c r="E34" s="384"/>
      <c r="F34" s="384"/>
      <c r="G34" s="384"/>
      <c r="H34" s="384"/>
      <c r="I34" s="384"/>
      <c r="J34" s="381">
        <f>SUM(J32:K33)</f>
        <v>6</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1</v>
      </c>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1</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6</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8" sqref="G18:H1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Mariposa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3</v>
      </c>
      <c r="H9" s="328"/>
      <c r="I9" s="183"/>
    </row>
    <row r="10" spans="1:21" ht="15" x14ac:dyDescent="0.2">
      <c r="A10" s="165"/>
      <c r="B10" s="206"/>
      <c r="C10" s="409" t="s">
        <v>872</v>
      </c>
      <c r="D10" s="409"/>
      <c r="E10" s="409"/>
      <c r="F10" s="409"/>
      <c r="G10" s="397">
        <v>4</v>
      </c>
      <c r="H10" s="397"/>
      <c r="I10" s="183"/>
    </row>
    <row r="11" spans="1:21" ht="15" x14ac:dyDescent="0.2">
      <c r="A11" s="165"/>
      <c r="B11" s="206"/>
      <c r="C11" s="401" t="s">
        <v>873</v>
      </c>
      <c r="D11" s="401"/>
      <c r="E11" s="401"/>
      <c r="F11" s="401"/>
      <c r="G11" s="328"/>
      <c r="H11" s="328"/>
      <c r="I11" s="183"/>
    </row>
    <row r="12" spans="1:21" ht="15" x14ac:dyDescent="0.25">
      <c r="A12" s="165"/>
      <c r="B12" s="177"/>
      <c r="C12" s="306" t="s">
        <v>827</v>
      </c>
      <c r="D12" s="306"/>
      <c r="E12" s="306"/>
      <c r="F12" s="306"/>
      <c r="G12" s="406">
        <f>SUM(G9:H11)</f>
        <v>7</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4</v>
      </c>
      <c r="H16" s="328"/>
      <c r="I16" s="98"/>
    </row>
    <row r="17" spans="1:9" ht="14.25" x14ac:dyDescent="0.2">
      <c r="A17" s="102"/>
      <c r="B17" s="128"/>
      <c r="C17" s="310" t="s">
        <v>815</v>
      </c>
      <c r="D17" s="310"/>
      <c r="E17" s="310"/>
      <c r="F17" s="310"/>
      <c r="G17" s="397">
        <v>3</v>
      </c>
      <c r="H17" s="397"/>
      <c r="I17" s="98"/>
    </row>
    <row r="18" spans="1:9" ht="15" x14ac:dyDescent="0.25">
      <c r="A18" s="102"/>
      <c r="B18" s="128"/>
      <c r="C18" s="306" t="s">
        <v>827</v>
      </c>
      <c r="D18" s="306"/>
      <c r="E18" s="306"/>
      <c r="F18" s="306"/>
      <c r="G18" s="392">
        <f>SUM(G16:H17)</f>
        <v>7</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v>
      </c>
      <c r="H22" s="328"/>
      <c r="I22" s="98"/>
    </row>
    <row r="23" spans="1:9" ht="14.25" x14ac:dyDescent="0.2">
      <c r="A23" s="102"/>
      <c r="B23" s="128"/>
      <c r="C23" s="310" t="s">
        <v>818</v>
      </c>
      <c r="D23" s="310"/>
      <c r="E23" s="310"/>
      <c r="F23" s="310"/>
      <c r="G23" s="393">
        <v>5</v>
      </c>
      <c r="H23" s="393"/>
      <c r="I23" s="98"/>
    </row>
    <row r="24" spans="1:9" ht="14.25" x14ac:dyDescent="0.2">
      <c r="A24" s="102"/>
      <c r="B24" s="128"/>
      <c r="C24" s="300" t="s">
        <v>817</v>
      </c>
      <c r="D24" s="300"/>
      <c r="E24" s="300"/>
      <c r="F24" s="300"/>
      <c r="G24" s="328">
        <v>1</v>
      </c>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7</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Mariposa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937</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87" zoomScale="120" zoomScaleNormal="120" workbookViewId="0">
      <selection activeCell="Q321" sqref="Q32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Mariposa</v>
      </c>
      <c r="I1" s="374"/>
      <c r="J1" s="375"/>
    </row>
    <row r="2" spans="1:13" ht="9" customHeight="1" x14ac:dyDescent="0.2">
      <c r="A2" s="45"/>
      <c r="B2" s="45"/>
      <c r="C2" s="45"/>
      <c r="D2" s="45"/>
      <c r="E2" s="45"/>
      <c r="F2" s="45"/>
      <c r="G2" s="45"/>
      <c r="H2" s="45"/>
      <c r="I2" s="45"/>
      <c r="J2" s="45"/>
    </row>
    <row r="3" spans="1:13" ht="12" customHeight="1" x14ac:dyDescent="0.2">
      <c r="A3" s="514" t="s">
        <v>914</v>
      </c>
      <c r="B3" s="514"/>
      <c r="C3" s="514"/>
      <c r="D3" s="514"/>
      <c r="E3" s="514"/>
      <c r="F3" s="514"/>
      <c r="G3" s="514"/>
      <c r="H3" s="514"/>
      <c r="I3" s="514"/>
      <c r="J3" s="514"/>
    </row>
    <row r="4" spans="1:13" ht="14.1" customHeight="1" x14ac:dyDescent="0.2">
      <c r="A4" s="514"/>
      <c r="B4" s="514"/>
      <c r="C4" s="514"/>
      <c r="D4" s="514"/>
      <c r="E4" s="514"/>
      <c r="F4" s="514"/>
      <c r="G4" s="514"/>
      <c r="H4" s="514"/>
      <c r="I4" s="514"/>
      <c r="J4" s="514"/>
    </row>
    <row r="5" spans="1:13" ht="14.1" customHeight="1" x14ac:dyDescent="0.2">
      <c r="A5" s="514"/>
      <c r="B5" s="514"/>
      <c r="C5" s="514"/>
      <c r="D5" s="514"/>
      <c r="E5" s="514"/>
      <c r="F5" s="514"/>
      <c r="G5" s="514"/>
      <c r="H5" s="514"/>
      <c r="I5" s="514"/>
      <c r="J5" s="514"/>
    </row>
    <row r="6" spans="1:13" ht="14.1" customHeight="1" x14ac:dyDescent="0.2">
      <c r="A6" s="514"/>
      <c r="B6" s="514"/>
      <c r="C6" s="514"/>
      <c r="D6" s="514"/>
      <c r="E6" s="514"/>
      <c r="F6" s="514"/>
      <c r="G6" s="514"/>
      <c r="H6" s="514"/>
      <c r="I6" s="514"/>
      <c r="J6" s="514"/>
      <c r="M6" s="45"/>
    </row>
    <row r="7" spans="1:13" ht="9" customHeight="1" x14ac:dyDescent="0.2">
      <c r="A7" s="514"/>
      <c r="B7" s="514"/>
      <c r="C7" s="514"/>
      <c r="D7" s="514"/>
      <c r="E7" s="514"/>
      <c r="F7" s="514"/>
      <c r="G7" s="514"/>
      <c r="H7" s="514"/>
      <c r="I7" s="514"/>
      <c r="J7" s="514"/>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7" t="s">
        <v>464</v>
      </c>
      <c r="B13" s="517"/>
      <c r="C13" s="517"/>
      <c r="D13" s="517"/>
      <c r="E13" s="517"/>
      <c r="F13" s="517"/>
      <c r="G13" s="517"/>
      <c r="H13" s="517"/>
      <c r="I13" s="517"/>
      <c r="J13" s="517"/>
    </row>
    <row r="14" spans="1:13" ht="18" customHeight="1" thickBot="1" x14ac:dyDescent="0.25">
      <c r="A14" s="47"/>
      <c r="B14" s="48" t="s">
        <v>466</v>
      </c>
      <c r="C14" s="518" t="s">
        <v>467</v>
      </c>
      <c r="D14" s="518"/>
      <c r="E14" s="518"/>
      <c r="F14" s="49"/>
      <c r="G14" s="48" t="s">
        <v>466</v>
      </c>
      <c r="H14" s="518" t="s">
        <v>467</v>
      </c>
      <c r="I14" s="518"/>
      <c r="J14" s="518"/>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8" t="s">
        <v>467</v>
      </c>
      <c r="D20" s="518"/>
      <c r="E20" s="518"/>
      <c r="F20" s="53"/>
      <c r="G20" s="48" t="s">
        <v>466</v>
      </c>
      <c r="H20" s="518" t="s">
        <v>467</v>
      </c>
      <c r="I20" s="518"/>
      <c r="J20" s="518"/>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8" t="s">
        <v>467</v>
      </c>
      <c r="D41" s="518"/>
      <c r="E41" s="518"/>
      <c r="F41" s="53"/>
      <c r="G41" s="48" t="s">
        <v>466</v>
      </c>
      <c r="H41" s="518" t="s">
        <v>467</v>
      </c>
      <c r="I41" s="518"/>
      <c r="J41" s="518"/>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9"/>
      <c r="J64" s="530"/>
    </row>
    <row r="65" spans="1:10" ht="15.75" customHeight="1" x14ac:dyDescent="0.25">
      <c r="A65" s="376" t="s">
        <v>848</v>
      </c>
      <c r="B65" s="377"/>
      <c r="C65" s="377"/>
      <c r="D65" s="377"/>
      <c r="E65" s="377"/>
      <c r="F65" s="377"/>
      <c r="G65" s="377"/>
      <c r="H65" s="374" t="str">
        <f>'CONTACT INFORMATION'!$A$24</f>
        <v>Mariposa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1" t="s">
        <v>840</v>
      </c>
      <c r="B94" s="532"/>
      <c r="C94" s="532"/>
      <c r="D94" s="532"/>
      <c r="E94" s="532"/>
      <c r="F94" s="532"/>
      <c r="G94" s="532"/>
      <c r="H94" s="532"/>
      <c r="I94" s="532"/>
      <c r="J94" s="532"/>
    </row>
    <row r="95" spans="1:10" x14ac:dyDescent="0.2">
      <c r="A95" s="532"/>
      <c r="B95" s="532"/>
      <c r="C95" s="532"/>
      <c r="D95" s="532"/>
      <c r="E95" s="532"/>
      <c r="F95" s="532"/>
      <c r="G95" s="532"/>
      <c r="H95" s="532"/>
      <c r="I95" s="532"/>
      <c r="J95" s="532"/>
    </row>
    <row r="96" spans="1:10" x14ac:dyDescent="0.2">
      <c r="A96" s="532"/>
      <c r="B96" s="532"/>
      <c r="C96" s="532"/>
      <c r="D96" s="532"/>
      <c r="E96" s="532"/>
      <c r="F96" s="532"/>
      <c r="G96" s="532"/>
      <c r="H96" s="532"/>
      <c r="I96" s="532"/>
      <c r="J96" s="532"/>
    </row>
    <row r="97" spans="1:11" ht="12.75" hidden="1" customHeight="1" x14ac:dyDescent="0.2">
      <c r="A97" s="532"/>
      <c r="B97" s="532"/>
      <c r="C97" s="532"/>
      <c r="D97" s="532"/>
      <c r="E97" s="532"/>
      <c r="F97" s="532"/>
      <c r="G97" s="532"/>
      <c r="H97" s="532"/>
      <c r="I97" s="532"/>
      <c r="J97" s="532"/>
    </row>
    <row r="98" spans="1:11" ht="12.75" hidden="1" customHeight="1" x14ac:dyDescent="0.2">
      <c r="A98" s="532"/>
      <c r="B98" s="532"/>
      <c r="C98" s="532"/>
      <c r="D98" s="532"/>
      <c r="E98" s="532"/>
      <c r="F98" s="532"/>
      <c r="G98" s="532"/>
      <c r="H98" s="532"/>
      <c r="I98" s="532"/>
      <c r="J98" s="532"/>
    </row>
    <row r="99" spans="1:11" ht="12.75" hidden="1" customHeight="1" x14ac:dyDescent="0.2">
      <c r="A99" s="532"/>
      <c r="B99" s="532"/>
      <c r="C99" s="532"/>
      <c r="D99" s="532"/>
      <c r="E99" s="532"/>
      <c r="F99" s="532"/>
      <c r="G99" s="532"/>
      <c r="H99" s="532"/>
      <c r="I99" s="532"/>
      <c r="J99" s="532"/>
    </row>
    <row r="100" spans="1:11" ht="12.75" hidden="1" customHeight="1" x14ac:dyDescent="0.2">
      <c r="A100" s="532"/>
      <c r="B100" s="532"/>
      <c r="C100" s="532"/>
      <c r="D100" s="532"/>
      <c r="E100" s="532"/>
      <c r="F100" s="532"/>
      <c r="G100" s="532"/>
      <c r="H100" s="532"/>
      <c r="I100" s="532"/>
      <c r="J100" s="532"/>
    </row>
    <row r="101" spans="1:11" ht="4.5" customHeight="1" x14ac:dyDescent="0.2">
      <c r="A101" s="532"/>
      <c r="B101" s="532"/>
      <c r="C101" s="532"/>
      <c r="D101" s="532"/>
      <c r="E101" s="532"/>
      <c r="F101" s="532"/>
      <c r="G101" s="532"/>
      <c r="H101" s="532"/>
      <c r="I101" s="532"/>
      <c r="J101" s="532"/>
    </row>
    <row r="102" spans="1:11" ht="7.5" customHeight="1" x14ac:dyDescent="0.2">
      <c r="A102" s="121"/>
      <c r="B102" s="121"/>
      <c r="C102" s="121"/>
      <c r="D102" s="121"/>
      <c r="E102" s="121"/>
      <c r="F102" s="121"/>
      <c r="G102" s="121"/>
      <c r="H102" s="121"/>
      <c r="I102" s="121"/>
      <c r="J102" s="121"/>
    </row>
    <row r="103" spans="1:11" ht="12.75" customHeight="1" x14ac:dyDescent="0.2">
      <c r="A103" s="531" t="s">
        <v>919</v>
      </c>
      <c r="B103" s="532"/>
      <c r="C103" s="532"/>
      <c r="D103" s="532"/>
      <c r="E103" s="532"/>
      <c r="F103" s="532"/>
      <c r="G103" s="532"/>
      <c r="H103" s="532"/>
      <c r="I103" s="532"/>
      <c r="J103" s="532"/>
    </row>
    <row r="104" spans="1:11" ht="12.75" customHeight="1" x14ac:dyDescent="0.2">
      <c r="A104" s="532"/>
      <c r="B104" s="532"/>
      <c r="C104" s="532"/>
      <c r="D104" s="532"/>
      <c r="E104" s="532"/>
      <c r="F104" s="532"/>
      <c r="G104" s="532"/>
      <c r="H104" s="532"/>
      <c r="I104" s="532"/>
      <c r="J104" s="532"/>
    </row>
    <row r="105" spans="1:11" ht="12.75" customHeight="1" x14ac:dyDescent="0.2">
      <c r="A105" s="532"/>
      <c r="B105" s="532"/>
      <c r="C105" s="532"/>
      <c r="D105" s="532"/>
      <c r="E105" s="532"/>
      <c r="F105" s="532"/>
      <c r="G105" s="532"/>
      <c r="H105" s="532"/>
      <c r="I105" s="532"/>
      <c r="J105" s="532"/>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Mariposa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940</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0" t="s">
        <v>913</v>
      </c>
      <c r="B130" s="511"/>
      <c r="C130" s="511"/>
      <c r="D130" s="511"/>
      <c r="E130" s="486" t="s">
        <v>513</v>
      </c>
      <c r="F130" s="508"/>
      <c r="G130" s="508"/>
      <c r="H130" s="508"/>
      <c r="I130" s="508"/>
      <c r="J130" s="509"/>
    </row>
    <row r="131" spans="1:16" ht="27" customHeight="1" x14ac:dyDescent="0.2">
      <c r="A131" s="58"/>
      <c r="B131" s="59"/>
      <c r="C131" s="59"/>
      <c r="D131" s="59"/>
      <c r="E131" s="489" t="s">
        <v>535</v>
      </c>
      <c r="F131" s="490"/>
      <c r="G131" s="489" t="s">
        <v>533</v>
      </c>
      <c r="H131" s="490"/>
      <c r="I131" s="491" t="s">
        <v>849</v>
      </c>
      <c r="J131" s="492"/>
    </row>
    <row r="132" spans="1:16" x14ac:dyDescent="0.2">
      <c r="A132" s="516" t="s">
        <v>527</v>
      </c>
      <c r="B132" s="516"/>
      <c r="C132" s="516"/>
      <c r="D132" s="516"/>
      <c r="E132" s="466">
        <v>48253</v>
      </c>
      <c r="F132" s="466"/>
      <c r="G132" s="466">
        <v>30306</v>
      </c>
      <c r="H132" s="466"/>
      <c r="I132" s="467"/>
      <c r="J132" s="467"/>
    </row>
    <row r="133" spans="1:16" x14ac:dyDescent="0.2">
      <c r="A133" s="512" t="s">
        <v>528</v>
      </c>
      <c r="B133" s="512"/>
      <c r="C133" s="512"/>
      <c r="D133" s="512"/>
      <c r="E133" s="448"/>
      <c r="F133" s="448"/>
      <c r="G133" s="449"/>
      <c r="H133" s="449"/>
      <c r="I133" s="465"/>
      <c r="J133" s="465"/>
    </row>
    <row r="134" spans="1:16" x14ac:dyDescent="0.2">
      <c r="A134" s="516" t="s">
        <v>529</v>
      </c>
      <c r="B134" s="516"/>
      <c r="C134" s="516"/>
      <c r="D134" s="516"/>
      <c r="E134" s="466"/>
      <c r="F134" s="466"/>
      <c r="G134" s="466"/>
      <c r="H134" s="466"/>
      <c r="I134" s="467"/>
      <c r="J134" s="467"/>
    </row>
    <row r="135" spans="1:16" x14ac:dyDescent="0.2">
      <c r="A135" s="512" t="s">
        <v>530</v>
      </c>
      <c r="B135" s="512"/>
      <c r="C135" s="512"/>
      <c r="D135" s="512"/>
      <c r="E135" s="448"/>
      <c r="F135" s="448"/>
      <c r="G135" s="449"/>
      <c r="H135" s="449"/>
      <c r="I135" s="465"/>
      <c r="J135" s="465"/>
    </row>
    <row r="136" spans="1:16" x14ac:dyDescent="0.2">
      <c r="A136" s="516" t="s">
        <v>531</v>
      </c>
      <c r="B136" s="516"/>
      <c r="C136" s="516"/>
      <c r="D136" s="516"/>
      <c r="E136" s="466"/>
      <c r="F136" s="466"/>
      <c r="G136" s="466"/>
      <c r="H136" s="466"/>
      <c r="I136" s="467"/>
      <c r="J136" s="467"/>
    </row>
    <row r="137" spans="1:16" x14ac:dyDescent="0.2">
      <c r="A137" s="512" t="s">
        <v>532</v>
      </c>
      <c r="B137" s="512"/>
      <c r="C137" s="512"/>
      <c r="D137" s="512"/>
      <c r="E137" s="448"/>
      <c r="F137" s="448"/>
      <c r="G137" s="449">
        <v>606</v>
      </c>
      <c r="H137" s="449"/>
      <c r="I137" s="465"/>
      <c r="J137" s="465"/>
    </row>
    <row r="138" spans="1:16" x14ac:dyDescent="0.2">
      <c r="A138" s="515" t="s">
        <v>537</v>
      </c>
      <c r="B138" s="516"/>
      <c r="C138" s="516"/>
      <c r="D138" s="516"/>
      <c r="E138" s="460"/>
      <c r="F138" s="460"/>
      <c r="G138" s="460"/>
      <c r="H138" s="460"/>
      <c r="I138" s="461"/>
      <c r="J138" s="461"/>
    </row>
    <row r="139" spans="1:16" x14ac:dyDescent="0.2">
      <c r="A139" s="533"/>
      <c r="B139" s="446"/>
      <c r="C139" s="446"/>
      <c r="D139" s="447"/>
      <c r="E139" s="448"/>
      <c r="F139" s="448"/>
      <c r="G139" s="449"/>
      <c r="H139" s="449"/>
      <c r="I139" s="449"/>
      <c r="J139" s="449"/>
    </row>
    <row r="140" spans="1:16" x14ac:dyDescent="0.2">
      <c r="A140" s="533"/>
      <c r="B140" s="446"/>
      <c r="C140" s="446"/>
      <c r="D140" s="447"/>
      <c r="E140" s="448"/>
      <c r="F140" s="448"/>
      <c r="G140" s="449"/>
      <c r="H140" s="449"/>
      <c r="I140" s="449"/>
      <c r="J140" s="449"/>
    </row>
    <row r="141" spans="1:16" ht="12.75" customHeight="1" x14ac:dyDescent="0.2">
      <c r="A141" s="533"/>
      <c r="B141" s="446"/>
      <c r="C141" s="446"/>
      <c r="D141" s="447"/>
      <c r="E141" s="448"/>
      <c r="F141" s="448"/>
      <c r="G141" s="449"/>
      <c r="H141" s="449"/>
      <c r="I141" s="449"/>
      <c r="J141" s="449"/>
      <c r="P141" s="221"/>
    </row>
    <row r="142" spans="1:16" x14ac:dyDescent="0.2">
      <c r="A142" s="528" t="s">
        <v>534</v>
      </c>
      <c r="B142" s="528"/>
      <c r="C142" s="528"/>
      <c r="D142" s="528"/>
      <c r="E142" s="453">
        <f>SUM(E132:E141)</f>
        <v>48253</v>
      </c>
      <c r="F142" s="453"/>
      <c r="G142" s="453">
        <f>SUM(G132:G141)</f>
        <v>30912</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19" t="s">
        <v>938</v>
      </c>
      <c r="B147" s="520"/>
      <c r="C147" s="520"/>
      <c r="D147" s="520"/>
      <c r="E147" s="520"/>
      <c r="F147" s="520"/>
      <c r="G147" s="520"/>
      <c r="H147" s="520"/>
      <c r="I147" s="520"/>
      <c r="J147" s="521"/>
      <c r="L147" s="131"/>
    </row>
    <row r="148" spans="1:12" ht="15" customHeight="1" x14ac:dyDescent="0.2">
      <c r="A148" s="522"/>
      <c r="B148" s="523"/>
      <c r="C148" s="523"/>
      <c r="D148" s="523"/>
      <c r="E148" s="523"/>
      <c r="F148" s="523"/>
      <c r="G148" s="523"/>
      <c r="H148" s="523"/>
      <c r="I148" s="523"/>
      <c r="J148" s="524"/>
    </row>
    <row r="149" spans="1:12" ht="15" customHeight="1" x14ac:dyDescent="0.2">
      <c r="A149" s="522"/>
      <c r="B149" s="523"/>
      <c r="C149" s="523"/>
      <c r="D149" s="523"/>
      <c r="E149" s="523"/>
      <c r="F149" s="523"/>
      <c r="G149" s="523"/>
      <c r="H149" s="523"/>
      <c r="I149" s="523"/>
      <c r="J149" s="524"/>
    </row>
    <row r="150" spans="1:12" ht="15" customHeight="1" x14ac:dyDescent="0.2">
      <c r="A150" s="522"/>
      <c r="B150" s="523"/>
      <c r="C150" s="523"/>
      <c r="D150" s="523"/>
      <c r="E150" s="523"/>
      <c r="F150" s="523"/>
      <c r="G150" s="523"/>
      <c r="H150" s="523"/>
      <c r="I150" s="523"/>
      <c r="J150" s="524"/>
    </row>
    <row r="151" spans="1:12" ht="15" customHeight="1" x14ac:dyDescent="0.2">
      <c r="A151" s="522"/>
      <c r="B151" s="523"/>
      <c r="C151" s="523"/>
      <c r="D151" s="523"/>
      <c r="E151" s="523"/>
      <c r="F151" s="523"/>
      <c r="G151" s="523"/>
      <c r="H151" s="523"/>
      <c r="I151" s="523"/>
      <c r="J151" s="524"/>
    </row>
    <row r="152" spans="1:12" ht="15" customHeight="1" x14ac:dyDescent="0.2">
      <c r="A152" s="522"/>
      <c r="B152" s="523"/>
      <c r="C152" s="523"/>
      <c r="D152" s="523"/>
      <c r="E152" s="523"/>
      <c r="F152" s="523"/>
      <c r="G152" s="523"/>
      <c r="H152" s="523"/>
      <c r="I152" s="523"/>
      <c r="J152" s="524"/>
    </row>
    <row r="153" spans="1:12" ht="15" customHeight="1" x14ac:dyDescent="0.2">
      <c r="A153" s="522"/>
      <c r="B153" s="523"/>
      <c r="C153" s="523"/>
      <c r="D153" s="523"/>
      <c r="E153" s="523"/>
      <c r="F153" s="523"/>
      <c r="G153" s="523"/>
      <c r="H153" s="523"/>
      <c r="I153" s="523"/>
      <c r="J153" s="524"/>
    </row>
    <row r="154" spans="1:12" ht="15" customHeight="1" x14ac:dyDescent="0.2">
      <c r="A154" s="522"/>
      <c r="B154" s="523"/>
      <c r="C154" s="523"/>
      <c r="D154" s="523"/>
      <c r="E154" s="523"/>
      <c r="F154" s="523"/>
      <c r="G154" s="523"/>
      <c r="H154" s="523"/>
      <c r="I154" s="523"/>
      <c r="J154" s="524"/>
    </row>
    <row r="155" spans="1:12" ht="15" customHeight="1" x14ac:dyDescent="0.2">
      <c r="A155" s="522"/>
      <c r="B155" s="523"/>
      <c r="C155" s="523"/>
      <c r="D155" s="523"/>
      <c r="E155" s="523"/>
      <c r="F155" s="523"/>
      <c r="G155" s="523"/>
      <c r="H155" s="523"/>
      <c r="I155" s="523"/>
      <c r="J155" s="524"/>
    </row>
    <row r="156" spans="1:12" ht="15" customHeight="1" x14ac:dyDescent="0.2">
      <c r="A156" s="522"/>
      <c r="B156" s="523"/>
      <c r="C156" s="523"/>
      <c r="D156" s="523"/>
      <c r="E156" s="523"/>
      <c r="F156" s="523"/>
      <c r="G156" s="523"/>
      <c r="H156" s="523"/>
      <c r="I156" s="523"/>
      <c r="J156" s="524"/>
    </row>
    <row r="157" spans="1:12" ht="15" customHeight="1" x14ac:dyDescent="0.2">
      <c r="A157" s="522"/>
      <c r="B157" s="523"/>
      <c r="C157" s="523"/>
      <c r="D157" s="523"/>
      <c r="E157" s="523"/>
      <c r="F157" s="523"/>
      <c r="G157" s="523"/>
      <c r="H157" s="523"/>
      <c r="I157" s="523"/>
      <c r="J157" s="524"/>
      <c r="L157" s="131"/>
    </row>
    <row r="158" spans="1:12" ht="15" customHeight="1" x14ac:dyDescent="0.2">
      <c r="A158" s="522"/>
      <c r="B158" s="523"/>
      <c r="C158" s="523"/>
      <c r="D158" s="523"/>
      <c r="E158" s="523"/>
      <c r="F158" s="523"/>
      <c r="G158" s="523"/>
      <c r="H158" s="523"/>
      <c r="I158" s="523"/>
      <c r="J158" s="524"/>
      <c r="L158" s="131"/>
    </row>
    <row r="159" spans="1:12" ht="15" customHeight="1" x14ac:dyDescent="0.2">
      <c r="A159" s="522"/>
      <c r="B159" s="523"/>
      <c r="C159" s="523"/>
      <c r="D159" s="523"/>
      <c r="E159" s="523"/>
      <c r="F159" s="523"/>
      <c r="G159" s="523"/>
      <c r="H159" s="523"/>
      <c r="I159" s="523"/>
      <c r="J159" s="524"/>
      <c r="L159" s="131"/>
    </row>
    <row r="160" spans="1:12" ht="15" customHeight="1" x14ac:dyDescent="0.2">
      <c r="A160" s="522"/>
      <c r="B160" s="523"/>
      <c r="C160" s="523"/>
      <c r="D160" s="523"/>
      <c r="E160" s="523"/>
      <c r="F160" s="523"/>
      <c r="G160" s="523"/>
      <c r="H160" s="523"/>
      <c r="I160" s="523"/>
      <c r="J160" s="524"/>
      <c r="L160" s="131"/>
    </row>
    <row r="161" spans="1:12" ht="15" customHeight="1" x14ac:dyDescent="0.2">
      <c r="A161" s="522"/>
      <c r="B161" s="523"/>
      <c r="C161" s="523"/>
      <c r="D161" s="523"/>
      <c r="E161" s="523"/>
      <c r="F161" s="523"/>
      <c r="G161" s="523"/>
      <c r="H161" s="523"/>
      <c r="I161" s="523"/>
      <c r="J161" s="524"/>
      <c r="L161" s="131"/>
    </row>
    <row r="162" spans="1:12" ht="15" customHeight="1" x14ac:dyDescent="0.2">
      <c r="A162" s="522"/>
      <c r="B162" s="523"/>
      <c r="C162" s="523"/>
      <c r="D162" s="523"/>
      <c r="E162" s="523"/>
      <c r="F162" s="523"/>
      <c r="G162" s="523"/>
      <c r="H162" s="523"/>
      <c r="I162" s="523"/>
      <c r="J162" s="524"/>
      <c r="L162" s="131"/>
    </row>
    <row r="163" spans="1:12" ht="15" customHeight="1" x14ac:dyDescent="0.2">
      <c r="A163" s="522"/>
      <c r="B163" s="523"/>
      <c r="C163" s="523"/>
      <c r="D163" s="523"/>
      <c r="E163" s="523"/>
      <c r="F163" s="523"/>
      <c r="G163" s="523"/>
      <c r="H163" s="523"/>
      <c r="I163" s="523"/>
      <c r="J163" s="524"/>
      <c r="L163" s="131"/>
    </row>
    <row r="164" spans="1:12" ht="15" customHeight="1" x14ac:dyDescent="0.2">
      <c r="A164" s="522"/>
      <c r="B164" s="523"/>
      <c r="C164" s="523"/>
      <c r="D164" s="523"/>
      <c r="E164" s="523"/>
      <c r="F164" s="523"/>
      <c r="G164" s="523"/>
      <c r="H164" s="523"/>
      <c r="I164" s="523"/>
      <c r="J164" s="524"/>
      <c r="L164" s="131"/>
    </row>
    <row r="165" spans="1:12" ht="15" customHeight="1" x14ac:dyDescent="0.2">
      <c r="A165" s="522"/>
      <c r="B165" s="523"/>
      <c r="C165" s="523"/>
      <c r="D165" s="523"/>
      <c r="E165" s="523"/>
      <c r="F165" s="523"/>
      <c r="G165" s="523"/>
      <c r="H165" s="523"/>
      <c r="I165" s="523"/>
      <c r="J165" s="524"/>
      <c r="L165" s="131"/>
    </row>
    <row r="166" spans="1:12" ht="15" customHeight="1" x14ac:dyDescent="0.2">
      <c r="A166" s="522"/>
      <c r="B166" s="523"/>
      <c r="C166" s="523"/>
      <c r="D166" s="523"/>
      <c r="E166" s="523"/>
      <c r="F166" s="523"/>
      <c r="G166" s="523"/>
      <c r="H166" s="523"/>
      <c r="I166" s="523"/>
      <c r="J166" s="524"/>
      <c r="L166" s="131"/>
    </row>
    <row r="167" spans="1:12" ht="15" customHeight="1" x14ac:dyDescent="0.2">
      <c r="A167" s="522"/>
      <c r="B167" s="523"/>
      <c r="C167" s="523"/>
      <c r="D167" s="523"/>
      <c r="E167" s="523"/>
      <c r="F167" s="523"/>
      <c r="G167" s="523"/>
      <c r="H167" s="523"/>
      <c r="I167" s="523"/>
      <c r="J167" s="524"/>
      <c r="L167" s="131"/>
    </row>
    <row r="168" spans="1:12" ht="15" customHeight="1" x14ac:dyDescent="0.2">
      <c r="A168" s="522"/>
      <c r="B168" s="523"/>
      <c r="C168" s="523"/>
      <c r="D168" s="523"/>
      <c r="E168" s="523"/>
      <c r="F168" s="523"/>
      <c r="G168" s="523"/>
      <c r="H168" s="523"/>
      <c r="I168" s="523"/>
      <c r="J168" s="524"/>
      <c r="L168" s="131"/>
    </row>
    <row r="169" spans="1:12" ht="15" customHeight="1" x14ac:dyDescent="0.2">
      <c r="A169" s="522"/>
      <c r="B169" s="523"/>
      <c r="C169" s="523"/>
      <c r="D169" s="523"/>
      <c r="E169" s="523"/>
      <c r="F169" s="523"/>
      <c r="G169" s="523"/>
      <c r="H169" s="523"/>
      <c r="I169" s="523"/>
      <c r="J169" s="524"/>
      <c r="L169" s="131"/>
    </row>
    <row r="170" spans="1:12" ht="15" customHeight="1" x14ac:dyDescent="0.2">
      <c r="A170" s="522"/>
      <c r="B170" s="523"/>
      <c r="C170" s="523"/>
      <c r="D170" s="523"/>
      <c r="E170" s="523"/>
      <c r="F170" s="523"/>
      <c r="G170" s="523"/>
      <c r="H170" s="523"/>
      <c r="I170" s="523"/>
      <c r="J170" s="524"/>
      <c r="K170" s="189"/>
      <c r="L170" s="189"/>
    </row>
    <row r="171" spans="1:12" ht="15" customHeight="1" x14ac:dyDescent="0.2">
      <c r="A171" s="522"/>
      <c r="B171" s="523"/>
      <c r="C171" s="523"/>
      <c r="D171" s="523"/>
      <c r="E171" s="523"/>
      <c r="F171" s="523"/>
      <c r="G171" s="523"/>
      <c r="H171" s="523"/>
      <c r="I171" s="523"/>
      <c r="J171" s="524"/>
    </row>
    <row r="172" spans="1:12" ht="15" customHeight="1" x14ac:dyDescent="0.2">
      <c r="A172" s="522"/>
      <c r="B172" s="523"/>
      <c r="C172" s="523"/>
      <c r="D172" s="523"/>
      <c r="E172" s="523"/>
      <c r="F172" s="523"/>
      <c r="G172" s="523"/>
      <c r="H172" s="523"/>
      <c r="I172" s="523"/>
      <c r="J172" s="524"/>
    </row>
    <row r="173" spans="1:12" ht="15" customHeight="1" x14ac:dyDescent="0.2">
      <c r="A173" s="522"/>
      <c r="B173" s="523"/>
      <c r="C173" s="523"/>
      <c r="D173" s="523"/>
      <c r="E173" s="523"/>
      <c r="F173" s="523"/>
      <c r="G173" s="523"/>
      <c r="H173" s="523"/>
      <c r="I173" s="523"/>
      <c r="J173" s="524"/>
    </row>
    <row r="174" spans="1:12" ht="15" customHeight="1" x14ac:dyDescent="0.2">
      <c r="A174" s="525"/>
      <c r="B174" s="526"/>
      <c r="C174" s="526"/>
      <c r="D174" s="526"/>
      <c r="E174" s="526"/>
      <c r="F174" s="526"/>
      <c r="G174" s="526"/>
      <c r="H174" s="526"/>
      <c r="I174" s="526"/>
      <c r="J174" s="52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Mariposa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940</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0" t="s">
        <v>913</v>
      </c>
      <c r="B182" s="511"/>
      <c r="C182" s="511"/>
      <c r="D182" s="511"/>
      <c r="E182" s="486" t="s">
        <v>517</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v>790</v>
      </c>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790</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942</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Mariposa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939</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517</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v>10854</v>
      </c>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10854</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943</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Mariposa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941</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507</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v>1169</v>
      </c>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1169</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944</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Mariposa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Mariposa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Mariposa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Mariposa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Mariposa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Mariposa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Mariposa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Mariposa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Mariposa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Mariposa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Mariposa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7"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Mariposa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0"/>
      <c r="F6" s="561"/>
      <c r="G6" s="561"/>
      <c r="H6" s="561"/>
      <c r="I6" s="561"/>
      <c r="J6" s="562"/>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Mariposa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0"/>
      <c r="F61" s="561"/>
      <c r="G61" s="561"/>
      <c r="H61" s="561"/>
      <c r="I61" s="561"/>
      <c r="J61" s="562"/>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Mariposa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0"/>
      <c r="F117" s="561"/>
      <c r="G117" s="561"/>
      <c r="H117" s="561"/>
      <c r="I117" s="561"/>
      <c r="J117" s="562"/>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Mariposa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0"/>
      <c r="F172" s="561"/>
      <c r="G172" s="561"/>
      <c r="H172" s="561"/>
      <c r="I172" s="561"/>
      <c r="J172" s="562"/>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Mariposa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0"/>
      <c r="F227" s="561"/>
      <c r="G227" s="561"/>
      <c r="H227" s="561"/>
      <c r="I227" s="561"/>
      <c r="J227" s="562"/>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Mariposa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7" t="s">
        <v>535</v>
      </c>
      <c r="F283" s="557"/>
      <c r="G283" s="557" t="s">
        <v>533</v>
      </c>
      <c r="H283" s="557"/>
      <c r="I283" s="558" t="s">
        <v>849</v>
      </c>
      <c r="J283" s="559"/>
    </row>
    <row r="284" spans="1:10" x14ac:dyDescent="0.2">
      <c r="A284" s="457" t="s">
        <v>527</v>
      </c>
      <c r="B284" s="458"/>
      <c r="C284" s="458"/>
      <c r="D284" s="459"/>
      <c r="E284" s="553"/>
      <c r="F284" s="554"/>
      <c r="G284" s="553"/>
      <c r="H284" s="554"/>
      <c r="I284" s="555"/>
      <c r="J284" s="556"/>
    </row>
    <row r="285" spans="1:10" x14ac:dyDescent="0.2">
      <c r="A285" s="462" t="s">
        <v>528</v>
      </c>
      <c r="B285" s="463"/>
      <c r="C285" s="463"/>
      <c r="D285" s="464"/>
      <c r="E285" s="541"/>
      <c r="F285" s="542"/>
      <c r="G285" s="543"/>
      <c r="H285" s="544"/>
      <c r="I285" s="547"/>
      <c r="J285" s="548"/>
    </row>
    <row r="286" spans="1:10" x14ac:dyDescent="0.2">
      <c r="A286" s="457" t="s">
        <v>529</v>
      </c>
      <c r="B286" s="458"/>
      <c r="C286" s="458"/>
      <c r="D286" s="459"/>
      <c r="E286" s="553"/>
      <c r="F286" s="554"/>
      <c r="G286" s="553"/>
      <c r="H286" s="554"/>
      <c r="I286" s="555"/>
      <c r="J286" s="556"/>
    </row>
    <row r="287" spans="1:10" x14ac:dyDescent="0.2">
      <c r="A287" s="462" t="s">
        <v>530</v>
      </c>
      <c r="B287" s="463"/>
      <c r="C287" s="463"/>
      <c r="D287" s="464"/>
      <c r="E287" s="541"/>
      <c r="F287" s="542"/>
      <c r="G287" s="543"/>
      <c r="H287" s="544"/>
      <c r="I287" s="547"/>
      <c r="J287" s="548"/>
    </row>
    <row r="288" spans="1:10" x14ac:dyDescent="0.2">
      <c r="A288" s="457" t="s">
        <v>531</v>
      </c>
      <c r="B288" s="458"/>
      <c r="C288" s="458"/>
      <c r="D288" s="459"/>
      <c r="E288" s="553"/>
      <c r="F288" s="554"/>
      <c r="G288" s="553"/>
      <c r="H288" s="554"/>
      <c r="I288" s="555"/>
      <c r="J288" s="556"/>
    </row>
    <row r="289" spans="1:10" x14ac:dyDescent="0.2">
      <c r="A289" s="462" t="s">
        <v>532</v>
      </c>
      <c r="B289" s="463"/>
      <c r="C289" s="463"/>
      <c r="D289" s="464"/>
      <c r="E289" s="541"/>
      <c r="F289" s="542"/>
      <c r="G289" s="543"/>
      <c r="H289" s="544"/>
      <c r="I289" s="547"/>
      <c r="J289" s="548"/>
    </row>
    <row r="290" spans="1:10" x14ac:dyDescent="0.2">
      <c r="A290" s="457" t="s">
        <v>537</v>
      </c>
      <c r="B290" s="458"/>
      <c r="C290" s="458"/>
      <c r="D290" s="459"/>
      <c r="E290" s="549"/>
      <c r="F290" s="550"/>
      <c r="G290" s="549"/>
      <c r="H290" s="550"/>
      <c r="I290" s="551"/>
      <c r="J290" s="552"/>
    </row>
    <row r="291" spans="1:10" x14ac:dyDescent="0.2">
      <c r="A291" s="445"/>
      <c r="B291" s="446"/>
      <c r="C291" s="446"/>
      <c r="D291" s="447"/>
      <c r="E291" s="541"/>
      <c r="F291" s="542"/>
      <c r="G291" s="543"/>
      <c r="H291" s="544"/>
      <c r="I291" s="543"/>
      <c r="J291" s="544"/>
    </row>
    <row r="292" spans="1:10" x14ac:dyDescent="0.2">
      <c r="A292" s="445"/>
      <c r="B292" s="446"/>
      <c r="C292" s="446"/>
      <c r="D292" s="447"/>
      <c r="E292" s="541"/>
      <c r="F292" s="542"/>
      <c r="G292" s="543"/>
      <c r="H292" s="544"/>
      <c r="I292" s="543"/>
      <c r="J292" s="544"/>
    </row>
    <row r="293" spans="1:10" x14ac:dyDescent="0.2">
      <c r="A293" s="445"/>
      <c r="B293" s="446"/>
      <c r="C293" s="446"/>
      <c r="D293" s="447"/>
      <c r="E293" s="541"/>
      <c r="F293" s="542"/>
      <c r="G293" s="543"/>
      <c r="H293" s="544"/>
      <c r="I293" s="543"/>
      <c r="J293" s="544"/>
    </row>
    <row r="294" spans="1:10" x14ac:dyDescent="0.2">
      <c r="A294" s="450" t="s">
        <v>534</v>
      </c>
      <c r="B294" s="451"/>
      <c r="C294" s="451"/>
      <c r="D294" s="452"/>
      <c r="E294" s="545">
        <f>SUM(E284:E293)</f>
        <v>0</v>
      </c>
      <c r="F294" s="546"/>
      <c r="G294" s="545">
        <f>SUM(G284:G293)</f>
        <v>0</v>
      </c>
      <c r="H294" s="546"/>
      <c r="I294" s="545">
        <f>SUM(I284:I293)</f>
        <v>0</v>
      </c>
      <c r="J294" s="546"/>
    </row>
    <row r="295" spans="1:10" ht="13.15" customHeight="1" x14ac:dyDescent="0.2">
      <c r="A295" s="454" t="s">
        <v>861</v>
      </c>
      <c r="B295" s="535"/>
      <c r="C295" s="535"/>
      <c r="D295" s="535"/>
      <c r="E295" s="535"/>
      <c r="F295" s="535"/>
      <c r="G295" s="535"/>
      <c r="H295" s="535"/>
      <c r="I295" s="535"/>
      <c r="J295" s="536"/>
    </row>
    <row r="296" spans="1:10" ht="13.15" customHeight="1" x14ac:dyDescent="0.2">
      <c r="A296" s="431" t="s">
        <v>862</v>
      </c>
      <c r="B296" s="537"/>
      <c r="C296" s="537"/>
      <c r="D296" s="537"/>
      <c r="E296" s="537"/>
      <c r="F296" s="537"/>
      <c r="G296" s="537"/>
      <c r="H296" s="537"/>
      <c r="I296" s="537"/>
      <c r="J296" s="538"/>
    </row>
    <row r="297" spans="1:10" ht="13.15" customHeight="1" x14ac:dyDescent="0.2">
      <c r="A297" s="431" t="s">
        <v>863</v>
      </c>
      <c r="B297" s="537"/>
      <c r="C297" s="537"/>
      <c r="D297" s="537"/>
      <c r="E297" s="537"/>
      <c r="F297" s="537"/>
      <c r="G297" s="537"/>
      <c r="H297" s="537"/>
      <c r="I297" s="537"/>
      <c r="J297" s="538"/>
    </row>
    <row r="298" spans="1:10" ht="13.15" customHeight="1" x14ac:dyDescent="0.2">
      <c r="A298" s="434" t="s">
        <v>864</v>
      </c>
      <c r="B298" s="539"/>
      <c r="C298" s="539"/>
      <c r="D298" s="539"/>
      <c r="E298" s="539"/>
      <c r="F298" s="539"/>
      <c r="G298" s="539"/>
      <c r="H298" s="539"/>
      <c r="I298" s="539"/>
      <c r="J298" s="540"/>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Mariposa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7" t="s">
        <v>535</v>
      </c>
      <c r="F336" s="557"/>
      <c r="G336" s="557" t="s">
        <v>533</v>
      </c>
      <c r="H336" s="557"/>
      <c r="I336" s="558" t="s">
        <v>849</v>
      </c>
      <c r="J336" s="559"/>
    </row>
    <row r="337" spans="1:10" x14ac:dyDescent="0.2">
      <c r="A337" s="457" t="s">
        <v>527</v>
      </c>
      <c r="B337" s="458"/>
      <c r="C337" s="458"/>
      <c r="D337" s="459"/>
      <c r="E337" s="553"/>
      <c r="F337" s="554"/>
      <c r="G337" s="553"/>
      <c r="H337" s="554"/>
      <c r="I337" s="555"/>
      <c r="J337" s="556"/>
    </row>
    <row r="338" spans="1:10" x14ac:dyDescent="0.2">
      <c r="A338" s="462" t="s">
        <v>528</v>
      </c>
      <c r="B338" s="463"/>
      <c r="C338" s="463"/>
      <c r="D338" s="464"/>
      <c r="E338" s="541"/>
      <c r="F338" s="542"/>
      <c r="G338" s="543"/>
      <c r="H338" s="544"/>
      <c r="I338" s="547"/>
      <c r="J338" s="548"/>
    </row>
    <row r="339" spans="1:10" x14ac:dyDescent="0.2">
      <c r="A339" s="457" t="s">
        <v>529</v>
      </c>
      <c r="B339" s="458"/>
      <c r="C339" s="458"/>
      <c r="D339" s="459"/>
      <c r="E339" s="553"/>
      <c r="F339" s="554"/>
      <c r="G339" s="553"/>
      <c r="H339" s="554"/>
      <c r="I339" s="555"/>
      <c r="J339" s="556"/>
    </row>
    <row r="340" spans="1:10" x14ac:dyDescent="0.2">
      <c r="A340" s="462" t="s">
        <v>530</v>
      </c>
      <c r="B340" s="463"/>
      <c r="C340" s="463"/>
      <c r="D340" s="464"/>
      <c r="E340" s="541"/>
      <c r="F340" s="542"/>
      <c r="G340" s="543"/>
      <c r="H340" s="544"/>
      <c r="I340" s="547"/>
      <c r="J340" s="548"/>
    </row>
    <row r="341" spans="1:10" x14ac:dyDescent="0.2">
      <c r="A341" s="457" t="s">
        <v>531</v>
      </c>
      <c r="B341" s="458"/>
      <c r="C341" s="458"/>
      <c r="D341" s="459"/>
      <c r="E341" s="553"/>
      <c r="F341" s="554"/>
      <c r="G341" s="553"/>
      <c r="H341" s="554"/>
      <c r="I341" s="555"/>
      <c r="J341" s="556"/>
    </row>
    <row r="342" spans="1:10" x14ac:dyDescent="0.2">
      <c r="A342" s="462" t="s">
        <v>532</v>
      </c>
      <c r="B342" s="463"/>
      <c r="C342" s="463"/>
      <c r="D342" s="464"/>
      <c r="E342" s="541"/>
      <c r="F342" s="542"/>
      <c r="G342" s="543"/>
      <c r="H342" s="544"/>
      <c r="I342" s="547"/>
      <c r="J342" s="548"/>
    </row>
    <row r="343" spans="1:10" x14ac:dyDescent="0.2">
      <c r="A343" s="457" t="s">
        <v>537</v>
      </c>
      <c r="B343" s="458"/>
      <c r="C343" s="458"/>
      <c r="D343" s="459"/>
      <c r="E343" s="549"/>
      <c r="F343" s="550"/>
      <c r="G343" s="549"/>
      <c r="H343" s="550"/>
      <c r="I343" s="551"/>
      <c r="J343" s="552"/>
    </row>
    <row r="344" spans="1:10" x14ac:dyDescent="0.2">
      <c r="A344" s="445"/>
      <c r="B344" s="446"/>
      <c r="C344" s="446"/>
      <c r="D344" s="447"/>
      <c r="E344" s="541"/>
      <c r="F344" s="542"/>
      <c r="G344" s="543"/>
      <c r="H344" s="544"/>
      <c r="I344" s="543"/>
      <c r="J344" s="544"/>
    </row>
    <row r="345" spans="1:10" x14ac:dyDescent="0.2">
      <c r="A345" s="445"/>
      <c r="B345" s="446"/>
      <c r="C345" s="446"/>
      <c r="D345" s="447"/>
      <c r="E345" s="541"/>
      <c r="F345" s="542"/>
      <c r="G345" s="543"/>
      <c r="H345" s="544"/>
      <c r="I345" s="543"/>
      <c r="J345" s="544"/>
    </row>
    <row r="346" spans="1:10" x14ac:dyDescent="0.2">
      <c r="A346" s="445"/>
      <c r="B346" s="446"/>
      <c r="C346" s="446"/>
      <c r="D346" s="447"/>
      <c r="E346" s="541"/>
      <c r="F346" s="542"/>
      <c r="G346" s="543"/>
      <c r="H346" s="544"/>
      <c r="I346" s="543"/>
      <c r="J346" s="544"/>
    </row>
    <row r="347" spans="1:10" x14ac:dyDescent="0.2">
      <c r="A347" s="450" t="s">
        <v>534</v>
      </c>
      <c r="B347" s="451"/>
      <c r="C347" s="451"/>
      <c r="D347" s="452"/>
      <c r="E347" s="545">
        <f>SUM(E337:E346)</f>
        <v>0</v>
      </c>
      <c r="F347" s="546"/>
      <c r="G347" s="545">
        <f>SUM(G337:G346)</f>
        <v>0</v>
      </c>
      <c r="H347" s="546"/>
      <c r="I347" s="545">
        <f>SUM(I337:I346)</f>
        <v>0</v>
      </c>
      <c r="J347" s="546"/>
    </row>
    <row r="348" spans="1:10" ht="13.15" customHeight="1" x14ac:dyDescent="0.2">
      <c r="A348" s="454" t="s">
        <v>861</v>
      </c>
      <c r="B348" s="535"/>
      <c r="C348" s="535"/>
      <c r="D348" s="535"/>
      <c r="E348" s="535"/>
      <c r="F348" s="535"/>
      <c r="G348" s="535"/>
      <c r="H348" s="535"/>
      <c r="I348" s="535"/>
      <c r="J348" s="536"/>
    </row>
    <row r="349" spans="1:10" ht="13.15" customHeight="1" x14ac:dyDescent="0.2">
      <c r="A349" s="431" t="s">
        <v>862</v>
      </c>
      <c r="B349" s="537"/>
      <c r="C349" s="537"/>
      <c r="D349" s="537"/>
      <c r="E349" s="537"/>
      <c r="F349" s="537"/>
      <c r="G349" s="537"/>
      <c r="H349" s="537"/>
      <c r="I349" s="537"/>
      <c r="J349" s="538"/>
    </row>
    <row r="350" spans="1:10" ht="13.15" customHeight="1" x14ac:dyDescent="0.2">
      <c r="A350" s="431" t="s">
        <v>863</v>
      </c>
      <c r="B350" s="537"/>
      <c r="C350" s="537"/>
      <c r="D350" s="537"/>
      <c r="E350" s="537"/>
      <c r="F350" s="537"/>
      <c r="G350" s="537"/>
      <c r="H350" s="537"/>
      <c r="I350" s="537"/>
      <c r="J350" s="538"/>
    </row>
    <row r="351" spans="1:10" ht="13.15" customHeight="1" x14ac:dyDescent="0.2">
      <c r="A351" s="434" t="s">
        <v>864</v>
      </c>
      <c r="B351" s="539"/>
      <c r="C351" s="539"/>
      <c r="D351" s="539"/>
      <c r="E351" s="539"/>
      <c r="F351" s="539"/>
      <c r="G351" s="539"/>
      <c r="H351" s="539"/>
      <c r="I351" s="539"/>
      <c r="J351" s="540"/>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Mariposa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7" t="s">
        <v>535</v>
      </c>
      <c r="F390" s="557"/>
      <c r="G390" s="557" t="s">
        <v>533</v>
      </c>
      <c r="H390" s="557"/>
      <c r="I390" s="558" t="s">
        <v>849</v>
      </c>
      <c r="J390" s="559"/>
    </row>
    <row r="391" spans="1:10" x14ac:dyDescent="0.2">
      <c r="A391" s="457" t="s">
        <v>527</v>
      </c>
      <c r="B391" s="458"/>
      <c r="C391" s="458"/>
      <c r="D391" s="459"/>
      <c r="E391" s="553"/>
      <c r="F391" s="554"/>
      <c r="G391" s="553"/>
      <c r="H391" s="554"/>
      <c r="I391" s="555"/>
      <c r="J391" s="556"/>
    </row>
    <row r="392" spans="1:10" x14ac:dyDescent="0.2">
      <c r="A392" s="462" t="s">
        <v>528</v>
      </c>
      <c r="B392" s="463"/>
      <c r="C392" s="463"/>
      <c r="D392" s="464"/>
      <c r="E392" s="541"/>
      <c r="F392" s="542"/>
      <c r="G392" s="543"/>
      <c r="H392" s="544"/>
      <c r="I392" s="547"/>
      <c r="J392" s="548"/>
    </row>
    <row r="393" spans="1:10" x14ac:dyDescent="0.2">
      <c r="A393" s="457" t="s">
        <v>529</v>
      </c>
      <c r="B393" s="458"/>
      <c r="C393" s="458"/>
      <c r="D393" s="459"/>
      <c r="E393" s="553"/>
      <c r="F393" s="554"/>
      <c r="G393" s="553"/>
      <c r="H393" s="554"/>
      <c r="I393" s="555"/>
      <c r="J393" s="556"/>
    </row>
    <row r="394" spans="1:10" x14ac:dyDescent="0.2">
      <c r="A394" s="462" t="s">
        <v>530</v>
      </c>
      <c r="B394" s="463"/>
      <c r="C394" s="463"/>
      <c r="D394" s="464"/>
      <c r="E394" s="541"/>
      <c r="F394" s="542"/>
      <c r="G394" s="543"/>
      <c r="H394" s="544"/>
      <c r="I394" s="547"/>
      <c r="J394" s="548"/>
    </row>
    <row r="395" spans="1:10" x14ac:dyDescent="0.2">
      <c r="A395" s="457" t="s">
        <v>531</v>
      </c>
      <c r="B395" s="458"/>
      <c r="C395" s="458"/>
      <c r="D395" s="459"/>
      <c r="E395" s="553"/>
      <c r="F395" s="554"/>
      <c r="G395" s="553"/>
      <c r="H395" s="554"/>
      <c r="I395" s="555"/>
      <c r="J395" s="556"/>
    </row>
    <row r="396" spans="1:10" x14ac:dyDescent="0.2">
      <c r="A396" s="462" t="s">
        <v>532</v>
      </c>
      <c r="B396" s="463"/>
      <c r="C396" s="463"/>
      <c r="D396" s="464"/>
      <c r="E396" s="541"/>
      <c r="F396" s="542"/>
      <c r="G396" s="543"/>
      <c r="H396" s="544"/>
      <c r="I396" s="547"/>
      <c r="J396" s="548"/>
    </row>
    <row r="397" spans="1:10" x14ac:dyDescent="0.2">
      <c r="A397" s="457" t="s">
        <v>537</v>
      </c>
      <c r="B397" s="458"/>
      <c r="C397" s="458"/>
      <c r="D397" s="459"/>
      <c r="E397" s="549"/>
      <c r="F397" s="550"/>
      <c r="G397" s="549"/>
      <c r="H397" s="550"/>
      <c r="I397" s="551"/>
      <c r="J397" s="552"/>
    </row>
    <row r="398" spans="1:10" x14ac:dyDescent="0.2">
      <c r="A398" s="445"/>
      <c r="B398" s="446"/>
      <c r="C398" s="446"/>
      <c r="D398" s="447"/>
      <c r="E398" s="541"/>
      <c r="F398" s="542"/>
      <c r="G398" s="543"/>
      <c r="H398" s="544"/>
      <c r="I398" s="543"/>
      <c r="J398" s="544"/>
    </row>
    <row r="399" spans="1:10" x14ac:dyDescent="0.2">
      <c r="A399" s="445"/>
      <c r="B399" s="446"/>
      <c r="C399" s="446"/>
      <c r="D399" s="447"/>
      <c r="E399" s="541"/>
      <c r="F399" s="542"/>
      <c r="G399" s="543"/>
      <c r="H399" s="544"/>
      <c r="I399" s="543"/>
      <c r="J399" s="544"/>
    </row>
    <row r="400" spans="1:10" x14ac:dyDescent="0.2">
      <c r="A400" s="445"/>
      <c r="B400" s="446"/>
      <c r="C400" s="446"/>
      <c r="D400" s="447"/>
      <c r="E400" s="541"/>
      <c r="F400" s="542"/>
      <c r="G400" s="543"/>
      <c r="H400" s="544"/>
      <c r="I400" s="543"/>
      <c r="J400" s="544"/>
    </row>
    <row r="401" spans="1:10" x14ac:dyDescent="0.2">
      <c r="A401" s="450" t="s">
        <v>534</v>
      </c>
      <c r="B401" s="451"/>
      <c r="C401" s="451"/>
      <c r="D401" s="452"/>
      <c r="E401" s="545">
        <f>SUM(E391:E400)</f>
        <v>0</v>
      </c>
      <c r="F401" s="546"/>
      <c r="G401" s="545">
        <f>SUM(G391:G400)</f>
        <v>0</v>
      </c>
      <c r="H401" s="546"/>
      <c r="I401" s="545">
        <f>SUM(I391:I400)</f>
        <v>0</v>
      </c>
      <c r="J401" s="546"/>
    </row>
    <row r="402" spans="1:10" ht="13.15" customHeight="1" x14ac:dyDescent="0.2">
      <c r="A402" s="454" t="s">
        <v>861</v>
      </c>
      <c r="B402" s="535"/>
      <c r="C402" s="535"/>
      <c r="D402" s="535"/>
      <c r="E402" s="535"/>
      <c r="F402" s="535"/>
      <c r="G402" s="535"/>
      <c r="H402" s="535"/>
      <c r="I402" s="535"/>
      <c r="J402" s="536"/>
    </row>
    <row r="403" spans="1:10" ht="13.15" customHeight="1" x14ac:dyDescent="0.2">
      <c r="A403" s="431" t="s">
        <v>862</v>
      </c>
      <c r="B403" s="537"/>
      <c r="C403" s="537"/>
      <c r="D403" s="537"/>
      <c r="E403" s="537"/>
      <c r="F403" s="537"/>
      <c r="G403" s="537"/>
      <c r="H403" s="537"/>
      <c r="I403" s="537"/>
      <c r="J403" s="538"/>
    </row>
    <row r="404" spans="1:10" ht="13.15" customHeight="1" x14ac:dyDescent="0.2">
      <c r="A404" s="431" t="s">
        <v>863</v>
      </c>
      <c r="B404" s="537"/>
      <c r="C404" s="537"/>
      <c r="D404" s="537"/>
      <c r="E404" s="537"/>
      <c r="F404" s="537"/>
      <c r="G404" s="537"/>
      <c r="H404" s="537"/>
      <c r="I404" s="537"/>
      <c r="J404" s="538"/>
    </row>
    <row r="405" spans="1:10" ht="13.15" customHeight="1" x14ac:dyDescent="0.2">
      <c r="A405" s="434" t="s">
        <v>864</v>
      </c>
      <c r="B405" s="539"/>
      <c r="C405" s="539"/>
      <c r="D405" s="539"/>
      <c r="E405" s="539"/>
      <c r="F405" s="539"/>
      <c r="G405" s="539"/>
      <c r="H405" s="539"/>
      <c r="I405" s="539"/>
      <c r="J405" s="540"/>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Mariposa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7" t="s">
        <v>535</v>
      </c>
      <c r="F444" s="557"/>
      <c r="G444" s="557" t="s">
        <v>533</v>
      </c>
      <c r="H444" s="557"/>
      <c r="I444" s="558" t="s">
        <v>849</v>
      </c>
      <c r="J444" s="559"/>
    </row>
    <row r="445" spans="1:10" x14ac:dyDescent="0.2">
      <c r="A445" s="457" t="s">
        <v>527</v>
      </c>
      <c r="B445" s="458"/>
      <c r="C445" s="458"/>
      <c r="D445" s="459"/>
      <c r="E445" s="553"/>
      <c r="F445" s="554"/>
      <c r="G445" s="553"/>
      <c r="H445" s="554"/>
      <c r="I445" s="555"/>
      <c r="J445" s="556"/>
    </row>
    <row r="446" spans="1:10" x14ac:dyDescent="0.2">
      <c r="A446" s="462" t="s">
        <v>528</v>
      </c>
      <c r="B446" s="463"/>
      <c r="C446" s="463"/>
      <c r="D446" s="464"/>
      <c r="E446" s="541"/>
      <c r="F446" s="542"/>
      <c r="G446" s="543"/>
      <c r="H446" s="544"/>
      <c r="I446" s="547"/>
      <c r="J446" s="548"/>
    </row>
    <row r="447" spans="1:10" x14ac:dyDescent="0.2">
      <c r="A447" s="457" t="s">
        <v>529</v>
      </c>
      <c r="B447" s="458"/>
      <c r="C447" s="458"/>
      <c r="D447" s="459"/>
      <c r="E447" s="553"/>
      <c r="F447" s="554"/>
      <c r="G447" s="553"/>
      <c r="H447" s="554"/>
      <c r="I447" s="555"/>
      <c r="J447" s="556"/>
    </row>
    <row r="448" spans="1:10" x14ac:dyDescent="0.2">
      <c r="A448" s="462" t="s">
        <v>530</v>
      </c>
      <c r="B448" s="463"/>
      <c r="C448" s="463"/>
      <c r="D448" s="464"/>
      <c r="E448" s="541"/>
      <c r="F448" s="542"/>
      <c r="G448" s="543"/>
      <c r="H448" s="544"/>
      <c r="I448" s="547"/>
      <c r="J448" s="548"/>
    </row>
    <row r="449" spans="1:10" x14ac:dyDescent="0.2">
      <c r="A449" s="457" t="s">
        <v>531</v>
      </c>
      <c r="B449" s="458"/>
      <c r="C449" s="458"/>
      <c r="D449" s="459"/>
      <c r="E449" s="553"/>
      <c r="F449" s="554"/>
      <c r="G449" s="553"/>
      <c r="H449" s="554"/>
      <c r="I449" s="555"/>
      <c r="J449" s="556"/>
    </row>
    <row r="450" spans="1:10" x14ac:dyDescent="0.2">
      <c r="A450" s="462" t="s">
        <v>532</v>
      </c>
      <c r="B450" s="463"/>
      <c r="C450" s="463"/>
      <c r="D450" s="464"/>
      <c r="E450" s="541"/>
      <c r="F450" s="542"/>
      <c r="G450" s="543"/>
      <c r="H450" s="544"/>
      <c r="I450" s="547"/>
      <c r="J450" s="548"/>
    </row>
    <row r="451" spans="1:10" x14ac:dyDescent="0.2">
      <c r="A451" s="457" t="s">
        <v>537</v>
      </c>
      <c r="B451" s="458"/>
      <c r="C451" s="458"/>
      <c r="D451" s="459"/>
      <c r="E451" s="549"/>
      <c r="F451" s="550"/>
      <c r="G451" s="549"/>
      <c r="H451" s="550"/>
      <c r="I451" s="551"/>
      <c r="J451" s="552"/>
    </row>
    <row r="452" spans="1:10" x14ac:dyDescent="0.2">
      <c r="A452" s="445"/>
      <c r="B452" s="446"/>
      <c r="C452" s="446"/>
      <c r="D452" s="447"/>
      <c r="E452" s="541"/>
      <c r="F452" s="542"/>
      <c r="G452" s="543"/>
      <c r="H452" s="544"/>
      <c r="I452" s="543"/>
      <c r="J452" s="544"/>
    </row>
    <row r="453" spans="1:10" x14ac:dyDescent="0.2">
      <c r="A453" s="445"/>
      <c r="B453" s="446"/>
      <c r="C453" s="446"/>
      <c r="D453" s="447"/>
      <c r="E453" s="541"/>
      <c r="F453" s="542"/>
      <c r="G453" s="543"/>
      <c r="H453" s="544"/>
      <c r="I453" s="543"/>
      <c r="J453" s="544"/>
    </row>
    <row r="454" spans="1:10" x14ac:dyDescent="0.2">
      <c r="A454" s="445"/>
      <c r="B454" s="446"/>
      <c r="C454" s="446"/>
      <c r="D454" s="447"/>
      <c r="E454" s="541"/>
      <c r="F454" s="542"/>
      <c r="G454" s="543"/>
      <c r="H454" s="544"/>
      <c r="I454" s="543"/>
      <c r="J454" s="544"/>
    </row>
    <row r="455" spans="1:10" x14ac:dyDescent="0.2">
      <c r="A455" s="450" t="s">
        <v>534</v>
      </c>
      <c r="B455" s="451"/>
      <c r="C455" s="451"/>
      <c r="D455" s="452"/>
      <c r="E455" s="545">
        <f>SUM(E445:E454)</f>
        <v>0</v>
      </c>
      <c r="F455" s="546"/>
      <c r="G455" s="545">
        <f>SUM(G445:G454)</f>
        <v>0</v>
      </c>
      <c r="H455" s="546"/>
      <c r="I455" s="545">
        <f>SUM(I445:I454)</f>
        <v>0</v>
      </c>
      <c r="J455" s="546"/>
    </row>
    <row r="456" spans="1:10" ht="13.15" customHeight="1" x14ac:dyDescent="0.2">
      <c r="A456" s="454" t="s">
        <v>861</v>
      </c>
      <c r="B456" s="535"/>
      <c r="C456" s="535"/>
      <c r="D456" s="535"/>
      <c r="E456" s="535"/>
      <c r="F456" s="535"/>
      <c r="G456" s="535"/>
      <c r="H456" s="535"/>
      <c r="I456" s="535"/>
      <c r="J456" s="536"/>
    </row>
    <row r="457" spans="1:10" ht="13.15" customHeight="1" x14ac:dyDescent="0.2">
      <c r="A457" s="431" t="s">
        <v>862</v>
      </c>
      <c r="B457" s="537"/>
      <c r="C457" s="537"/>
      <c r="D457" s="537"/>
      <c r="E457" s="537"/>
      <c r="F457" s="537"/>
      <c r="G457" s="537"/>
      <c r="H457" s="537"/>
      <c r="I457" s="537"/>
      <c r="J457" s="538"/>
    </row>
    <row r="458" spans="1:10" ht="13.15" customHeight="1" x14ac:dyDescent="0.2">
      <c r="A458" s="431" t="s">
        <v>863</v>
      </c>
      <c r="B458" s="537"/>
      <c r="C458" s="537"/>
      <c r="D458" s="537"/>
      <c r="E458" s="537"/>
      <c r="F458" s="537"/>
      <c r="G458" s="537"/>
      <c r="H458" s="537"/>
      <c r="I458" s="537"/>
      <c r="J458" s="538"/>
    </row>
    <row r="459" spans="1:10" ht="13.15" customHeight="1" x14ac:dyDescent="0.2">
      <c r="A459" s="434" t="s">
        <v>864</v>
      </c>
      <c r="B459" s="539"/>
      <c r="C459" s="539"/>
      <c r="D459" s="539"/>
      <c r="E459" s="539"/>
      <c r="F459" s="539"/>
      <c r="G459" s="539"/>
      <c r="H459" s="539"/>
      <c r="I459" s="539"/>
      <c r="J459" s="540"/>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Mariposa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7" t="s">
        <v>535</v>
      </c>
      <c r="F498" s="557"/>
      <c r="G498" s="557" t="s">
        <v>533</v>
      </c>
      <c r="H498" s="557"/>
      <c r="I498" s="558" t="s">
        <v>849</v>
      </c>
      <c r="J498" s="559"/>
    </row>
    <row r="499" spans="1:10" x14ac:dyDescent="0.2">
      <c r="A499" s="457" t="s">
        <v>527</v>
      </c>
      <c r="B499" s="458"/>
      <c r="C499" s="458"/>
      <c r="D499" s="459"/>
      <c r="E499" s="553"/>
      <c r="F499" s="554"/>
      <c r="G499" s="553"/>
      <c r="H499" s="554"/>
      <c r="I499" s="555"/>
      <c r="J499" s="556"/>
    </row>
    <row r="500" spans="1:10" x14ac:dyDescent="0.2">
      <c r="A500" s="462" t="s">
        <v>528</v>
      </c>
      <c r="B500" s="463"/>
      <c r="C500" s="463"/>
      <c r="D500" s="464"/>
      <c r="E500" s="541"/>
      <c r="F500" s="542"/>
      <c r="G500" s="543"/>
      <c r="H500" s="544"/>
      <c r="I500" s="547"/>
      <c r="J500" s="548"/>
    </row>
    <row r="501" spans="1:10" x14ac:dyDescent="0.2">
      <c r="A501" s="457" t="s">
        <v>529</v>
      </c>
      <c r="B501" s="458"/>
      <c r="C501" s="458"/>
      <c r="D501" s="459"/>
      <c r="E501" s="553"/>
      <c r="F501" s="554"/>
      <c r="G501" s="553"/>
      <c r="H501" s="554"/>
      <c r="I501" s="555"/>
      <c r="J501" s="556"/>
    </row>
    <row r="502" spans="1:10" x14ac:dyDescent="0.2">
      <c r="A502" s="462" t="s">
        <v>530</v>
      </c>
      <c r="B502" s="463"/>
      <c r="C502" s="463"/>
      <c r="D502" s="464"/>
      <c r="E502" s="541"/>
      <c r="F502" s="542"/>
      <c r="G502" s="543"/>
      <c r="H502" s="544"/>
      <c r="I502" s="547"/>
      <c r="J502" s="548"/>
    </row>
    <row r="503" spans="1:10" x14ac:dyDescent="0.2">
      <c r="A503" s="457" t="s">
        <v>531</v>
      </c>
      <c r="B503" s="458"/>
      <c r="C503" s="458"/>
      <c r="D503" s="459"/>
      <c r="E503" s="553"/>
      <c r="F503" s="554"/>
      <c r="G503" s="553"/>
      <c r="H503" s="554"/>
      <c r="I503" s="555"/>
      <c r="J503" s="556"/>
    </row>
    <row r="504" spans="1:10" x14ac:dyDescent="0.2">
      <c r="A504" s="462" t="s">
        <v>532</v>
      </c>
      <c r="B504" s="463"/>
      <c r="C504" s="463"/>
      <c r="D504" s="464"/>
      <c r="E504" s="541"/>
      <c r="F504" s="542"/>
      <c r="G504" s="543"/>
      <c r="H504" s="544"/>
      <c r="I504" s="547"/>
      <c r="J504" s="548"/>
    </row>
    <row r="505" spans="1:10" x14ac:dyDescent="0.2">
      <c r="A505" s="457" t="s">
        <v>537</v>
      </c>
      <c r="B505" s="458"/>
      <c r="C505" s="458"/>
      <c r="D505" s="459"/>
      <c r="E505" s="549"/>
      <c r="F505" s="550"/>
      <c r="G505" s="549"/>
      <c r="H505" s="550"/>
      <c r="I505" s="551"/>
      <c r="J505" s="552"/>
    </row>
    <row r="506" spans="1:10" x14ac:dyDescent="0.2">
      <c r="A506" s="445"/>
      <c r="B506" s="446"/>
      <c r="C506" s="446"/>
      <c r="D506" s="447"/>
      <c r="E506" s="541"/>
      <c r="F506" s="542"/>
      <c r="G506" s="543"/>
      <c r="H506" s="544"/>
      <c r="I506" s="543"/>
      <c r="J506" s="544"/>
    </row>
    <row r="507" spans="1:10" x14ac:dyDescent="0.2">
      <c r="A507" s="445"/>
      <c r="B507" s="446"/>
      <c r="C507" s="446"/>
      <c r="D507" s="447"/>
      <c r="E507" s="541"/>
      <c r="F507" s="542"/>
      <c r="G507" s="543"/>
      <c r="H507" s="544"/>
      <c r="I507" s="543"/>
      <c r="J507" s="544"/>
    </row>
    <row r="508" spans="1:10" x14ac:dyDescent="0.2">
      <c r="A508" s="445"/>
      <c r="B508" s="446"/>
      <c r="C508" s="446"/>
      <c r="D508" s="447"/>
      <c r="E508" s="541"/>
      <c r="F508" s="542"/>
      <c r="G508" s="543"/>
      <c r="H508" s="544"/>
      <c r="I508" s="543"/>
      <c r="J508" s="544"/>
    </row>
    <row r="509" spans="1:10" x14ac:dyDescent="0.2">
      <c r="A509" s="450" t="s">
        <v>534</v>
      </c>
      <c r="B509" s="451"/>
      <c r="C509" s="451"/>
      <c r="D509" s="452"/>
      <c r="E509" s="545">
        <f>SUM(E499:E508)</f>
        <v>0</v>
      </c>
      <c r="F509" s="546"/>
      <c r="G509" s="545">
        <f>SUM(G499:G508)</f>
        <v>0</v>
      </c>
      <c r="H509" s="546"/>
      <c r="I509" s="545">
        <f>SUM(I499:I508)</f>
        <v>0</v>
      </c>
      <c r="J509" s="546"/>
    </row>
    <row r="510" spans="1:10" ht="13.15" customHeight="1" x14ac:dyDescent="0.2">
      <c r="A510" s="454" t="s">
        <v>861</v>
      </c>
      <c r="B510" s="535"/>
      <c r="C510" s="535"/>
      <c r="D510" s="535"/>
      <c r="E510" s="535"/>
      <c r="F510" s="535"/>
      <c r="G510" s="535"/>
      <c r="H510" s="535"/>
      <c r="I510" s="535"/>
      <c r="J510" s="536"/>
    </row>
    <row r="511" spans="1:10" ht="13.15" customHeight="1" x14ac:dyDescent="0.2">
      <c r="A511" s="431" t="s">
        <v>862</v>
      </c>
      <c r="B511" s="537"/>
      <c r="C511" s="537"/>
      <c r="D511" s="537"/>
      <c r="E511" s="537"/>
      <c r="F511" s="537"/>
      <c r="G511" s="537"/>
      <c r="H511" s="537"/>
      <c r="I511" s="537"/>
      <c r="J511" s="538"/>
    </row>
    <row r="512" spans="1:10" ht="13.15" customHeight="1" x14ac:dyDescent="0.2">
      <c r="A512" s="431" t="s">
        <v>863</v>
      </c>
      <c r="B512" s="537"/>
      <c r="C512" s="537"/>
      <c r="D512" s="537"/>
      <c r="E512" s="537"/>
      <c r="F512" s="537"/>
      <c r="G512" s="537"/>
      <c r="H512" s="537"/>
      <c r="I512" s="537"/>
      <c r="J512" s="538"/>
    </row>
    <row r="513" spans="1:10" ht="13.15" customHeight="1" x14ac:dyDescent="0.2">
      <c r="A513" s="434" t="s">
        <v>864</v>
      </c>
      <c r="B513" s="539"/>
      <c r="C513" s="539"/>
      <c r="D513" s="539"/>
      <c r="E513" s="539"/>
      <c r="F513" s="539"/>
      <c r="G513" s="539"/>
      <c r="H513" s="539"/>
      <c r="I513" s="539"/>
      <c r="J513" s="540"/>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Mariposa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7" t="s">
        <v>535</v>
      </c>
      <c r="F552" s="557"/>
      <c r="G552" s="557" t="s">
        <v>533</v>
      </c>
      <c r="H552" s="557"/>
      <c r="I552" s="558" t="s">
        <v>849</v>
      </c>
      <c r="J552" s="559"/>
    </row>
    <row r="553" spans="1:10" x14ac:dyDescent="0.2">
      <c r="A553" s="457" t="s">
        <v>527</v>
      </c>
      <c r="B553" s="458"/>
      <c r="C553" s="458"/>
      <c r="D553" s="459"/>
      <c r="E553" s="553"/>
      <c r="F553" s="554"/>
      <c r="G553" s="553"/>
      <c r="H553" s="554"/>
      <c r="I553" s="555"/>
      <c r="J553" s="556"/>
    </row>
    <row r="554" spans="1:10" x14ac:dyDescent="0.2">
      <c r="A554" s="462" t="s">
        <v>528</v>
      </c>
      <c r="B554" s="463"/>
      <c r="C554" s="463"/>
      <c r="D554" s="464"/>
      <c r="E554" s="541"/>
      <c r="F554" s="542"/>
      <c r="G554" s="543"/>
      <c r="H554" s="544"/>
      <c r="I554" s="547"/>
      <c r="J554" s="548"/>
    </row>
    <row r="555" spans="1:10" x14ac:dyDescent="0.2">
      <c r="A555" s="457" t="s">
        <v>529</v>
      </c>
      <c r="B555" s="458"/>
      <c r="C555" s="458"/>
      <c r="D555" s="459"/>
      <c r="E555" s="553"/>
      <c r="F555" s="554"/>
      <c r="G555" s="553"/>
      <c r="H555" s="554"/>
      <c r="I555" s="555"/>
      <c r="J555" s="556"/>
    </row>
    <row r="556" spans="1:10" x14ac:dyDescent="0.2">
      <c r="A556" s="462" t="s">
        <v>530</v>
      </c>
      <c r="B556" s="463"/>
      <c r="C556" s="463"/>
      <c r="D556" s="464"/>
      <c r="E556" s="541"/>
      <c r="F556" s="542"/>
      <c r="G556" s="543"/>
      <c r="H556" s="544"/>
      <c r="I556" s="547"/>
      <c r="J556" s="548"/>
    </row>
    <row r="557" spans="1:10" x14ac:dyDescent="0.2">
      <c r="A557" s="457" t="s">
        <v>531</v>
      </c>
      <c r="B557" s="458"/>
      <c r="C557" s="458"/>
      <c r="D557" s="459"/>
      <c r="E557" s="553"/>
      <c r="F557" s="554"/>
      <c r="G557" s="553"/>
      <c r="H557" s="554"/>
      <c r="I557" s="555"/>
      <c r="J557" s="556"/>
    </row>
    <row r="558" spans="1:10" x14ac:dyDescent="0.2">
      <c r="A558" s="462" t="s">
        <v>532</v>
      </c>
      <c r="B558" s="463"/>
      <c r="C558" s="463"/>
      <c r="D558" s="464"/>
      <c r="E558" s="541"/>
      <c r="F558" s="542"/>
      <c r="G558" s="543"/>
      <c r="H558" s="544"/>
      <c r="I558" s="547"/>
      <c r="J558" s="548"/>
    </row>
    <row r="559" spans="1:10" x14ac:dyDescent="0.2">
      <c r="A559" s="457" t="s">
        <v>537</v>
      </c>
      <c r="B559" s="458"/>
      <c r="C559" s="458"/>
      <c r="D559" s="459"/>
      <c r="E559" s="549"/>
      <c r="F559" s="550"/>
      <c r="G559" s="549"/>
      <c r="H559" s="550"/>
      <c r="I559" s="551"/>
      <c r="J559" s="552"/>
    </row>
    <row r="560" spans="1:10" x14ac:dyDescent="0.2">
      <c r="A560" s="445"/>
      <c r="B560" s="446"/>
      <c r="C560" s="446"/>
      <c r="D560" s="447"/>
      <c r="E560" s="541"/>
      <c r="F560" s="542"/>
      <c r="G560" s="543"/>
      <c r="H560" s="544"/>
      <c r="I560" s="543"/>
      <c r="J560" s="544"/>
    </row>
    <row r="561" spans="1:10" x14ac:dyDescent="0.2">
      <c r="A561" s="445"/>
      <c r="B561" s="446"/>
      <c r="C561" s="446"/>
      <c r="D561" s="447"/>
      <c r="E561" s="541"/>
      <c r="F561" s="542"/>
      <c r="G561" s="543"/>
      <c r="H561" s="544"/>
      <c r="I561" s="543"/>
      <c r="J561" s="544"/>
    </row>
    <row r="562" spans="1:10" x14ac:dyDescent="0.2">
      <c r="A562" s="445"/>
      <c r="B562" s="446"/>
      <c r="C562" s="446"/>
      <c r="D562" s="447"/>
      <c r="E562" s="541"/>
      <c r="F562" s="542"/>
      <c r="G562" s="543"/>
      <c r="H562" s="544"/>
      <c r="I562" s="543"/>
      <c r="J562" s="544"/>
    </row>
    <row r="563" spans="1:10" x14ac:dyDescent="0.2">
      <c r="A563" s="450" t="s">
        <v>534</v>
      </c>
      <c r="B563" s="451"/>
      <c r="C563" s="451"/>
      <c r="D563" s="452"/>
      <c r="E563" s="545">
        <f>SUM(E553:E562)</f>
        <v>0</v>
      </c>
      <c r="F563" s="546"/>
      <c r="G563" s="545">
        <f>SUM(G553:G562)</f>
        <v>0</v>
      </c>
      <c r="H563" s="546"/>
      <c r="I563" s="545">
        <f>SUM(I553:I562)</f>
        <v>0</v>
      </c>
      <c r="J563" s="546"/>
    </row>
    <row r="564" spans="1:10" ht="13.15" customHeight="1" x14ac:dyDescent="0.2">
      <c r="A564" s="454" t="s">
        <v>861</v>
      </c>
      <c r="B564" s="535"/>
      <c r="C564" s="535"/>
      <c r="D564" s="535"/>
      <c r="E564" s="535"/>
      <c r="F564" s="535"/>
      <c r="G564" s="535"/>
      <c r="H564" s="535"/>
      <c r="I564" s="535"/>
      <c r="J564" s="536"/>
    </row>
    <row r="565" spans="1:10" ht="13.15" customHeight="1" x14ac:dyDescent="0.2">
      <c r="A565" s="431" t="s">
        <v>862</v>
      </c>
      <c r="B565" s="537"/>
      <c r="C565" s="537"/>
      <c r="D565" s="537"/>
      <c r="E565" s="537"/>
      <c r="F565" s="537"/>
      <c r="G565" s="537"/>
      <c r="H565" s="537"/>
      <c r="I565" s="537"/>
      <c r="J565" s="538"/>
    </row>
    <row r="566" spans="1:10" ht="13.15" customHeight="1" x14ac:dyDescent="0.2">
      <c r="A566" s="431" t="s">
        <v>863</v>
      </c>
      <c r="B566" s="537"/>
      <c r="C566" s="537"/>
      <c r="D566" s="537"/>
      <c r="E566" s="537"/>
      <c r="F566" s="537"/>
      <c r="G566" s="537"/>
      <c r="H566" s="537"/>
      <c r="I566" s="537"/>
      <c r="J566" s="538"/>
    </row>
    <row r="567" spans="1:10" ht="13.15" customHeight="1" x14ac:dyDescent="0.2">
      <c r="A567" s="434" t="s">
        <v>864</v>
      </c>
      <c r="B567" s="539"/>
      <c r="C567" s="539"/>
      <c r="D567" s="539"/>
      <c r="E567" s="539"/>
      <c r="F567" s="539"/>
      <c r="G567" s="539"/>
      <c r="H567" s="539"/>
      <c r="I567" s="539"/>
      <c r="J567" s="540"/>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Mariposa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0" t="s">
        <v>808</v>
      </c>
      <c r="B605" s="511"/>
      <c r="C605" s="511"/>
      <c r="D605" s="511"/>
      <c r="E605" s="486"/>
      <c r="F605" s="487"/>
      <c r="G605" s="487"/>
      <c r="H605" s="487"/>
      <c r="I605" s="487"/>
      <c r="J605" s="488"/>
    </row>
    <row r="606" spans="1:10" x14ac:dyDescent="0.2">
      <c r="A606" s="58"/>
      <c r="B606" s="59"/>
      <c r="C606" s="59"/>
      <c r="D606" s="59"/>
      <c r="E606" s="534" t="s">
        <v>535</v>
      </c>
      <c r="F606" s="490"/>
      <c r="G606" s="534" t="s">
        <v>533</v>
      </c>
      <c r="H606" s="490"/>
      <c r="I606" s="491" t="s">
        <v>849</v>
      </c>
      <c r="J606" s="492"/>
    </row>
    <row r="607" spans="1:10" x14ac:dyDescent="0.2">
      <c r="A607" s="516" t="s">
        <v>527</v>
      </c>
      <c r="B607" s="516"/>
      <c r="C607" s="516"/>
      <c r="D607" s="516"/>
      <c r="E607" s="466"/>
      <c r="F607" s="466"/>
      <c r="G607" s="466"/>
      <c r="H607" s="466"/>
      <c r="I607" s="467"/>
      <c r="J607" s="467"/>
    </row>
    <row r="608" spans="1:10" x14ac:dyDescent="0.2">
      <c r="A608" s="512" t="s">
        <v>528</v>
      </c>
      <c r="B608" s="512"/>
      <c r="C608" s="512"/>
      <c r="D608" s="512"/>
      <c r="E608" s="448"/>
      <c r="F608" s="448"/>
      <c r="G608" s="449"/>
      <c r="H608" s="449"/>
      <c r="I608" s="465"/>
      <c r="J608" s="465"/>
    </row>
    <row r="609" spans="1:10" x14ac:dyDescent="0.2">
      <c r="A609" s="516" t="s">
        <v>529</v>
      </c>
      <c r="B609" s="516"/>
      <c r="C609" s="516"/>
      <c r="D609" s="516"/>
      <c r="E609" s="466"/>
      <c r="F609" s="466"/>
      <c r="G609" s="466"/>
      <c r="H609" s="466"/>
      <c r="I609" s="467"/>
      <c r="J609" s="467"/>
    </row>
    <row r="610" spans="1:10" x14ac:dyDescent="0.2">
      <c r="A610" s="512" t="s">
        <v>530</v>
      </c>
      <c r="B610" s="512"/>
      <c r="C610" s="512"/>
      <c r="D610" s="512"/>
      <c r="E610" s="448"/>
      <c r="F610" s="448"/>
      <c r="G610" s="449"/>
      <c r="H610" s="449"/>
      <c r="I610" s="465"/>
      <c r="J610" s="465"/>
    </row>
    <row r="611" spans="1:10" x14ac:dyDescent="0.2">
      <c r="A611" s="516" t="s">
        <v>531</v>
      </c>
      <c r="B611" s="516"/>
      <c r="C611" s="516"/>
      <c r="D611" s="516"/>
      <c r="E611" s="466"/>
      <c r="F611" s="466"/>
      <c r="G611" s="466"/>
      <c r="H611" s="466"/>
      <c r="I611" s="467"/>
      <c r="J611" s="467"/>
    </row>
    <row r="612" spans="1:10" x14ac:dyDescent="0.2">
      <c r="A612" s="512" t="s">
        <v>532</v>
      </c>
      <c r="B612" s="512"/>
      <c r="C612" s="512"/>
      <c r="D612" s="512"/>
      <c r="E612" s="448"/>
      <c r="F612" s="448"/>
      <c r="G612" s="449"/>
      <c r="H612" s="449"/>
      <c r="I612" s="465"/>
      <c r="J612" s="465"/>
    </row>
    <row r="613" spans="1:10" x14ac:dyDescent="0.2">
      <c r="A613" s="516" t="s">
        <v>537</v>
      </c>
      <c r="B613" s="516"/>
      <c r="C613" s="516"/>
      <c r="D613" s="516"/>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8" t="s">
        <v>534</v>
      </c>
      <c r="B617" s="528"/>
      <c r="C617" s="528"/>
      <c r="D617" s="528"/>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Mariposa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0" t="s">
        <v>808</v>
      </c>
      <c r="B659" s="511"/>
      <c r="C659" s="511"/>
      <c r="D659" s="511"/>
      <c r="E659" s="486"/>
      <c r="F659" s="487"/>
      <c r="G659" s="487"/>
      <c r="H659" s="487"/>
      <c r="I659" s="487"/>
      <c r="J659" s="488"/>
    </row>
    <row r="660" spans="1:10" x14ac:dyDescent="0.2">
      <c r="A660" s="58"/>
      <c r="B660" s="59"/>
      <c r="C660" s="59"/>
      <c r="D660" s="59"/>
      <c r="E660" s="534" t="s">
        <v>535</v>
      </c>
      <c r="F660" s="490"/>
      <c r="G660" s="534" t="s">
        <v>533</v>
      </c>
      <c r="H660" s="490"/>
      <c r="I660" s="491" t="s">
        <v>849</v>
      </c>
      <c r="J660" s="492"/>
    </row>
    <row r="661" spans="1:10" x14ac:dyDescent="0.2">
      <c r="A661" s="516" t="s">
        <v>527</v>
      </c>
      <c r="B661" s="516"/>
      <c r="C661" s="516"/>
      <c r="D661" s="516"/>
      <c r="E661" s="466"/>
      <c r="F661" s="466"/>
      <c r="G661" s="466"/>
      <c r="H661" s="466"/>
      <c r="I661" s="467"/>
      <c r="J661" s="467"/>
    </row>
    <row r="662" spans="1:10" x14ac:dyDescent="0.2">
      <c r="A662" s="512" t="s">
        <v>528</v>
      </c>
      <c r="B662" s="512"/>
      <c r="C662" s="512"/>
      <c r="D662" s="512"/>
      <c r="E662" s="448"/>
      <c r="F662" s="448"/>
      <c r="G662" s="449"/>
      <c r="H662" s="449"/>
      <c r="I662" s="465"/>
      <c r="J662" s="465"/>
    </row>
    <row r="663" spans="1:10" x14ac:dyDescent="0.2">
      <c r="A663" s="516" t="s">
        <v>529</v>
      </c>
      <c r="B663" s="516"/>
      <c r="C663" s="516"/>
      <c r="D663" s="516"/>
      <c r="E663" s="466"/>
      <c r="F663" s="466"/>
      <c r="G663" s="466"/>
      <c r="H663" s="466"/>
      <c r="I663" s="467"/>
      <c r="J663" s="467"/>
    </row>
    <row r="664" spans="1:10" x14ac:dyDescent="0.2">
      <c r="A664" s="512" t="s">
        <v>530</v>
      </c>
      <c r="B664" s="512"/>
      <c r="C664" s="512"/>
      <c r="D664" s="512"/>
      <c r="E664" s="448"/>
      <c r="F664" s="448"/>
      <c r="G664" s="449"/>
      <c r="H664" s="449"/>
      <c r="I664" s="465"/>
      <c r="J664" s="465"/>
    </row>
    <row r="665" spans="1:10" x14ac:dyDescent="0.2">
      <c r="A665" s="516" t="s">
        <v>531</v>
      </c>
      <c r="B665" s="516"/>
      <c r="C665" s="516"/>
      <c r="D665" s="516"/>
      <c r="E665" s="466"/>
      <c r="F665" s="466"/>
      <c r="G665" s="466"/>
      <c r="H665" s="466"/>
      <c r="I665" s="467"/>
      <c r="J665" s="467"/>
    </row>
    <row r="666" spans="1:10" x14ac:dyDescent="0.2">
      <c r="A666" s="512" t="s">
        <v>532</v>
      </c>
      <c r="B666" s="512"/>
      <c r="C666" s="512"/>
      <c r="D666" s="512"/>
      <c r="E666" s="448"/>
      <c r="F666" s="448"/>
      <c r="G666" s="449"/>
      <c r="H666" s="449"/>
      <c r="I666" s="465"/>
      <c r="J666" s="465"/>
    </row>
    <row r="667" spans="1:10" x14ac:dyDescent="0.2">
      <c r="A667" s="516" t="s">
        <v>537</v>
      </c>
      <c r="B667" s="516"/>
      <c r="C667" s="516"/>
      <c r="D667" s="516"/>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8" t="s">
        <v>534</v>
      </c>
      <c r="B671" s="528"/>
      <c r="C671" s="528"/>
      <c r="D671" s="528"/>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Mariposa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0" t="s">
        <v>808</v>
      </c>
      <c r="B713" s="511"/>
      <c r="C713" s="511"/>
      <c r="D713" s="511"/>
      <c r="E713" s="486"/>
      <c r="F713" s="487"/>
      <c r="G713" s="487"/>
      <c r="H713" s="487"/>
      <c r="I713" s="487"/>
      <c r="J713" s="488"/>
    </row>
    <row r="714" spans="1:10" x14ac:dyDescent="0.2">
      <c r="A714" s="58"/>
      <c r="B714" s="59"/>
      <c r="C714" s="59"/>
      <c r="D714" s="59"/>
      <c r="E714" s="534" t="s">
        <v>535</v>
      </c>
      <c r="F714" s="490"/>
      <c r="G714" s="534" t="s">
        <v>533</v>
      </c>
      <c r="H714" s="490"/>
      <c r="I714" s="491" t="s">
        <v>849</v>
      </c>
      <c r="J714" s="492"/>
    </row>
    <row r="715" spans="1:10" x14ac:dyDescent="0.2">
      <c r="A715" s="516" t="s">
        <v>527</v>
      </c>
      <c r="B715" s="516"/>
      <c r="C715" s="516"/>
      <c r="D715" s="516"/>
      <c r="E715" s="466"/>
      <c r="F715" s="466"/>
      <c r="G715" s="466"/>
      <c r="H715" s="466"/>
      <c r="I715" s="467"/>
      <c r="J715" s="467"/>
    </row>
    <row r="716" spans="1:10" x14ac:dyDescent="0.2">
      <c r="A716" s="512" t="s">
        <v>528</v>
      </c>
      <c r="B716" s="512"/>
      <c r="C716" s="512"/>
      <c r="D716" s="512"/>
      <c r="E716" s="448"/>
      <c r="F716" s="448"/>
      <c r="G716" s="449"/>
      <c r="H716" s="449"/>
      <c r="I716" s="465"/>
      <c r="J716" s="465"/>
    </row>
    <row r="717" spans="1:10" x14ac:dyDescent="0.2">
      <c r="A717" s="516" t="s">
        <v>529</v>
      </c>
      <c r="B717" s="516"/>
      <c r="C717" s="516"/>
      <c r="D717" s="516"/>
      <c r="E717" s="466"/>
      <c r="F717" s="466"/>
      <c r="G717" s="466"/>
      <c r="H717" s="466"/>
      <c r="I717" s="467"/>
      <c r="J717" s="467"/>
    </row>
    <row r="718" spans="1:10" x14ac:dyDescent="0.2">
      <c r="A718" s="512" t="s">
        <v>530</v>
      </c>
      <c r="B718" s="512"/>
      <c r="C718" s="512"/>
      <c r="D718" s="512"/>
      <c r="E718" s="448"/>
      <c r="F718" s="448"/>
      <c r="G718" s="449"/>
      <c r="H718" s="449"/>
      <c r="I718" s="465"/>
      <c r="J718" s="465"/>
    </row>
    <row r="719" spans="1:10" x14ac:dyDescent="0.2">
      <c r="A719" s="516" t="s">
        <v>531</v>
      </c>
      <c r="B719" s="516"/>
      <c r="C719" s="516"/>
      <c r="D719" s="516"/>
      <c r="E719" s="466"/>
      <c r="F719" s="466"/>
      <c r="G719" s="466"/>
      <c r="H719" s="466"/>
      <c r="I719" s="467"/>
      <c r="J719" s="467"/>
    </row>
    <row r="720" spans="1:10" x14ac:dyDescent="0.2">
      <c r="A720" s="512" t="s">
        <v>532</v>
      </c>
      <c r="B720" s="512"/>
      <c r="C720" s="512"/>
      <c r="D720" s="512"/>
      <c r="E720" s="448"/>
      <c r="F720" s="448"/>
      <c r="G720" s="449"/>
      <c r="H720" s="449"/>
      <c r="I720" s="465"/>
      <c r="J720" s="465"/>
    </row>
    <row r="721" spans="1:10" x14ac:dyDescent="0.2">
      <c r="A721" s="516" t="s">
        <v>537</v>
      </c>
      <c r="B721" s="516"/>
      <c r="C721" s="516"/>
      <c r="D721" s="516"/>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8" t="s">
        <v>534</v>
      </c>
      <c r="B725" s="528"/>
      <c r="C725" s="528"/>
      <c r="D725" s="528"/>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376" t="s">
        <v>848</v>
      </c>
      <c r="B762" s="377"/>
      <c r="C762" s="377"/>
      <c r="D762" s="377"/>
      <c r="E762" s="377"/>
      <c r="F762" s="377"/>
      <c r="G762" s="377"/>
      <c r="H762" s="374" t="str">
        <f>'CONTACT INFORMATION'!$A$24</f>
        <v>Mariposa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0" t="s">
        <v>808</v>
      </c>
      <c r="B767" s="511"/>
      <c r="C767" s="511"/>
      <c r="D767" s="511"/>
      <c r="E767" s="486"/>
      <c r="F767" s="487"/>
      <c r="G767" s="487"/>
      <c r="H767" s="487"/>
      <c r="I767" s="487"/>
      <c r="J767" s="488"/>
    </row>
    <row r="768" spans="1:10" x14ac:dyDescent="0.2">
      <c r="A768" s="58"/>
      <c r="B768" s="59"/>
      <c r="C768" s="59"/>
      <c r="D768" s="59"/>
      <c r="E768" s="534" t="s">
        <v>535</v>
      </c>
      <c r="F768" s="490"/>
      <c r="G768" s="534" t="s">
        <v>533</v>
      </c>
      <c r="H768" s="490"/>
      <c r="I768" s="491" t="s">
        <v>849</v>
      </c>
      <c r="J768" s="492"/>
    </row>
    <row r="769" spans="1:10" x14ac:dyDescent="0.2">
      <c r="A769" s="516" t="s">
        <v>527</v>
      </c>
      <c r="B769" s="516"/>
      <c r="C769" s="516"/>
      <c r="D769" s="516"/>
      <c r="E769" s="466"/>
      <c r="F769" s="466"/>
      <c r="G769" s="466"/>
      <c r="H769" s="466"/>
      <c r="I769" s="467"/>
      <c r="J769" s="467"/>
    </row>
    <row r="770" spans="1:10" x14ac:dyDescent="0.2">
      <c r="A770" s="512" t="s">
        <v>528</v>
      </c>
      <c r="B770" s="512"/>
      <c r="C770" s="512"/>
      <c r="D770" s="512"/>
      <c r="E770" s="448"/>
      <c r="F770" s="448"/>
      <c r="G770" s="449"/>
      <c r="H770" s="449"/>
      <c r="I770" s="465"/>
      <c r="J770" s="465"/>
    </row>
    <row r="771" spans="1:10" x14ac:dyDescent="0.2">
      <c r="A771" s="516" t="s">
        <v>529</v>
      </c>
      <c r="B771" s="516"/>
      <c r="C771" s="516"/>
      <c r="D771" s="516"/>
      <c r="E771" s="466"/>
      <c r="F771" s="466"/>
      <c r="G771" s="466"/>
      <c r="H771" s="466"/>
      <c r="I771" s="467"/>
      <c r="J771" s="467"/>
    </row>
    <row r="772" spans="1:10" x14ac:dyDescent="0.2">
      <c r="A772" s="512" t="s">
        <v>530</v>
      </c>
      <c r="B772" s="512"/>
      <c r="C772" s="512"/>
      <c r="D772" s="512"/>
      <c r="E772" s="448"/>
      <c r="F772" s="448"/>
      <c r="G772" s="449"/>
      <c r="H772" s="449"/>
      <c r="I772" s="465"/>
      <c r="J772" s="465"/>
    </row>
    <row r="773" spans="1:10" x14ac:dyDescent="0.2">
      <c r="A773" s="516" t="s">
        <v>531</v>
      </c>
      <c r="B773" s="516"/>
      <c r="C773" s="516"/>
      <c r="D773" s="516"/>
      <c r="E773" s="466"/>
      <c r="F773" s="466"/>
      <c r="G773" s="466"/>
      <c r="H773" s="466"/>
      <c r="I773" s="467"/>
      <c r="J773" s="467"/>
    </row>
    <row r="774" spans="1:10" x14ac:dyDescent="0.2">
      <c r="A774" s="512" t="s">
        <v>532</v>
      </c>
      <c r="B774" s="512"/>
      <c r="C774" s="512"/>
      <c r="D774" s="512"/>
      <c r="E774" s="448"/>
      <c r="F774" s="448"/>
      <c r="G774" s="449"/>
      <c r="H774" s="449"/>
      <c r="I774" s="465"/>
      <c r="J774" s="465"/>
    </row>
    <row r="775" spans="1:10" x14ac:dyDescent="0.2">
      <c r="A775" s="516" t="s">
        <v>537</v>
      </c>
      <c r="B775" s="516"/>
      <c r="C775" s="516"/>
      <c r="D775" s="516"/>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8" t="s">
        <v>534</v>
      </c>
      <c r="B779" s="528"/>
      <c r="C779" s="528"/>
      <c r="D779" s="528"/>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2" t="str">
        <f>'CONTACT INFORMATION'!$A$24</f>
        <v>Mariposa</v>
      </c>
      <c r="I3" s="572"/>
      <c r="J3" s="57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3">
        <f>'REPORT 1'!$I$16</f>
        <v>7</v>
      </c>
      <c r="E10" s="130"/>
      <c r="F10" s="39"/>
      <c r="G10" s="570" t="s">
        <v>847</v>
      </c>
      <c r="H10" s="570"/>
      <c r="I10" s="571"/>
      <c r="J10" s="174">
        <f>'REPORT 1'!$I$27</f>
        <v>7</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3">
        <f>'REPORT 3'!$J$9</f>
        <v>7</v>
      </c>
      <c r="E17" s="39"/>
      <c r="F17" s="39"/>
      <c r="G17" s="574" t="s">
        <v>847</v>
      </c>
      <c r="H17" s="574"/>
      <c r="I17" s="575"/>
      <c r="J17" s="173">
        <f>'REPORT 3'!$J$34</f>
        <v>6</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3">
        <f>'REPORT 3'!$J$26</f>
        <v>0</v>
      </c>
      <c r="E21" s="39"/>
      <c r="F21" s="39"/>
      <c r="G21" s="574" t="s">
        <v>847</v>
      </c>
      <c r="H21" s="574"/>
      <c r="I21" s="575"/>
      <c r="J21" s="173">
        <f>'REPORT 3'!$J$44</f>
        <v>6</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7</v>
      </c>
      <c r="G28" s="574" t="s">
        <v>847</v>
      </c>
      <c r="H28" s="574"/>
      <c r="I28" s="575"/>
      <c r="J28" s="175">
        <f>'ARREST REPORT'!$G$18</f>
        <v>7</v>
      </c>
    </row>
    <row r="31" spans="1:10" ht="15" x14ac:dyDescent="0.25">
      <c r="G31" s="568" t="s">
        <v>816</v>
      </c>
      <c r="H31" s="568"/>
      <c r="I31" s="569"/>
      <c r="J31" s="171" t="s">
        <v>827</v>
      </c>
    </row>
    <row r="32" spans="1:10" s="1" customFormat="1" ht="15" x14ac:dyDescent="0.25">
      <c r="G32" s="574" t="s">
        <v>847</v>
      </c>
      <c r="H32" s="574"/>
      <c r="I32" s="575"/>
      <c r="J32" s="175">
        <f>'ARREST REPORT'!$G$26</f>
        <v>7</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Windows User</cp:lastModifiedBy>
  <cp:lastPrinted>2022-10-07T16:27:04Z</cp:lastPrinted>
  <dcterms:created xsi:type="dcterms:W3CDTF">2010-06-09T19:05:00Z</dcterms:created>
  <dcterms:modified xsi:type="dcterms:W3CDTF">2022-10-07T22:25:17Z</dcterms:modified>
</cp:coreProperties>
</file>