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U:\"/>
    </mc:Choice>
  </mc:AlternateContent>
  <xr:revisionPtr revIDLastSave="0" documentId="13_ncr:1_{E04CF5F2-48FA-4DF1-B941-4C03584D7D45}" xr6:coauthVersionLast="3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2225"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<sst xmlns="http://schemas.openxmlformats.org/spreadsheetml/2006/main" count="2399" uniqueCount="953">
  <si>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</si>
  <si>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</si>
  <si>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</si>
  <si>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</si>
  <si>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</si>
  <si>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</si>
  <si>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</si>
  <si>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</si>
  <si>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</si>
  <si>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</si>
  <si>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</si>
  <si>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</si>
  <si>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</si>
  <si>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</si>
  <si>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</si>
  <si>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</si>
  <si>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</si>
  <si>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</si>
  <si>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</si>
  <si>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</si>
  <si>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</si>
  <si>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</si>
  <si>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</si>
  <si>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</si>
  <si>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</si>
  <si>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</si>
  <si>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</si>
  <si>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</si>
  <si>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</si>
  <si>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</si>
  <si>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</si>
  <si>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</si>
  <si>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</si>
  <si>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</si>
  <si>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</si>
  <si>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</si>
  <si>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</si>
  <si>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</si>
  <si>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</si>
  <si>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</si>
  <si>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</si>
  <si>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</si>
  <si>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</si>
  <si>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</si>
  <si>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</si>
  <si>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</si>
  <si>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</si>
  <si>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</si>
  <si>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</si>
  <si>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</si>
  <si>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</si>
  <si>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</si>
  <si>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</si>
  <si>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</si>
  <si>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</si>
  <si>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</si>
  <si>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</si>
  <si>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</si>
  <si>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</si>
  <si>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</si>
  <si>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</si>
  <si>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</si>
  <si>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</si>
  <si>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</si>
  <si>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</si>
  <si>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</si>
  <si>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</si>
  <si>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</si>
  <si>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</si>
  <si>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</si>
  <si>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</si>
  <si>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</si>
  <si>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</si>
  <si>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</si>
  <si>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</si>
  <si>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</si>
  <si>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</si>
  <si>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</si>
  <si>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</si>
  <si>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</si>
  <si>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</si>
  <si>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</si>
  <si>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</si>
  <si>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</si>
  <si>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</si>
  <si>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</si>
  <si>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</si>
  <si>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</si>
  <si>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</si>
  <si>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</si>
  <si>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</si>
  <si>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</si>
  <si>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</si>
  <si>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</si>
  <si>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</si>
  <si>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</si>
  <si>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</si>
  <si>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</si>
  <si>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</si>
  <si>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</si>
  <si>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</si>
  <si>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</si>
  <si>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</si>
  <si>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</si>
  <si>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</si>
  <si>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</si>
  <si>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</si>
  <si>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</si>
  <si>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</si>
  <si>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</si>
  <si>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</si>
  <si>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</si>
  <si>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</si>
  <si>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</si>
  <si>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</si>
  <si>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</si>
  <si>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</si>
  <si>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</si>
  <si>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</si>
  <si>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</si>
  <si>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</si>
  <si>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</si>
  <si>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</si>
  <si>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</si>
  <si>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</si>
  <si>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</si>
  <si>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</si>
  <si>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</si>
  <si>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</si>
  <si>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</si>
  <si>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</si>
  <si>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</si>
  <si>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</si>
  <si>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</si>
  <si>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</si>
  <si>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</si>
  <si>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</si>
  <si>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</si>
  <si>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</si>
  <si>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</si>
  <si>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</si>
  <si>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</si>
  <si>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</si>
  <si>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</si>
  <si>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</si>
  <si>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</si>
  <si>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</si>
  <si>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</si>
  <si>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</si>
  <si>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</si>
  <si>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</si>
  <si>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</si>
  <si>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</si>
  <si>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</si>
  <si>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</si>
  <si>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</si>
  <si>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</si>
  <si>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</si>
  <si>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</si>
  <si>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</si>
  <si>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</si>
  <si>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</si>
  <si>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</si>
  <si>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</si>
  <si>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</si>
  <si>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</si>
  <si>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</si>
  <si>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</si>
  <si>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</si>
  <si>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</si>
  <si>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</si>
  <si>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</si>
  <si>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</si>
  <si>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</si>
  <si>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</si>
  <si>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</si>
  <si>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</si>
  <si>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</si>
  <si>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</si>
  <si>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</si>
  <si>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</si>
  <si>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</si>
  <si>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</si>
  <si>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</si>
  <si>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</si>
  <si>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</si>
  <si>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</si>
  <si>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</si>
  <si>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</si>
  <si>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</si>
  <si>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</si>
  <si>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</si>
  <si>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</si>
  <si>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</si>
  <si>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</si>
  <si>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</si>
  <si>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</si>
  <si>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</si>
  <si>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</si>
  <si>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</si>
  <si>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</si>
  <si>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</si>
  <si>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</si>
  <si>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</si>
  <si>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</si>
  <si>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</si>
  <si>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</si>
  <si>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</si>
  <si>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</si>
  <si>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</si>
  <si>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</si>
  <si>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</si>
  <si>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</si>
  <si>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</si>
  <si>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</si>
  <si>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</si>
  <si>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</si>
  <si>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</si>
  <si>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</si>
  <si>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</si>
  <si>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</si>
  <si>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</si>
  <si>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</si>
  <si>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</si>
  <si>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</si>
  <si>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</si>
  <si>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</si>
  <si>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</si>
  <si>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</si>
  <si>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</si>
  <si>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</si>
  <si>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</si>
  <si>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</si>
  <si>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</si>
  <si>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</si>
  <si>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</si>
  <si>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</si>
  <si>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</si>
  <si>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</si>
  <si>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</si>
  <si>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</si>
  <si>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</si>
  <si>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</si>
  <si>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</si>
  <si>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</si>
  <si>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</si>
  <si>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</si>
  <si>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</si>
  <si>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</si>
  <si>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</si>
  <si>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</si>
  <si>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</si>
  <si>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</si>
  <si>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</si>
  <si>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</si>
  <si>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</si>
  <si>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</si>
  <si>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</si>
  <si>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</si>
  <si>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</si>
  <si>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</si>
  <si>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</si>
  <si>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</si>
  <si>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</si>
  <si>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</si>
  <si>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</si>
  <si>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</si>
  <si>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</si>
  <si>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</si>
  <si>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</si>
  <si>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</si>
  <si>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</si>
  <si>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</si>
  <si>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</si>
  <si>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</si>
  <si>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</si>
  <si>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</si>
  <si>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</si>
  <si>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</si>
  <si>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</si>
  <si>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</si>
  <si>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</si>
  <si>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</si>
  <si>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</si>
  <si>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</si>
  <si>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</si>
  <si>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</si>
  <si>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</si>
  <si>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</si>
  <si>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</si>
  <si>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</si>
  <si>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</si>
  <si>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</si>
  <si>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</si>
  <si>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</si>
  <si>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</si>
  <si>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</si>
  <si>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</si>
  <si>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</si>
  <si>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</si>
  <si>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</si>
  <si>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</si>
  <si>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</si>
  <si>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</si>
  <si>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</si>
  <si>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</si>
  <si>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</si>
  <si>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</si>
  <si>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</si>
  <si>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</si>
  <si>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</si>
  <si>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</si>
  <si>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</si>
  <si>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</si>
  <si>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</si>
  <si>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</si>
  <si>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</si>
  <si>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</si>
  <si>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</si>
  <si>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</si>
  <si>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</si>
  <si>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</si>
  <si>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</si>
  <si>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</si>
  <si>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</si>
  <si>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</si>
  <si>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</si>
  <si>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</si>
  <si>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</si>
  <si>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</si>
  <si>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</si>
  <si>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</si>
  <si>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</si>
  <si>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</si>
  <si>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</si>
  <si>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</si>
  <si>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</si>
  <si>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</si>
  <si>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</si>
  <si>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</si>
  <si>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</si>
  <si>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</si>
  <si>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</si>
  <si>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</si>
  <si>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</si>
  <si>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</si>
  <si>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</si>
  <si>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</si>
  <si>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</si>
  <si>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</si>
  <si>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</si>
  <si>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</si>
  <si>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</si>
  <si>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</si>
  <si>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</si>
  <si>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</si>
  <si>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</si>
  <si>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</si>
  <si>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</si>
  <si>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</si>
  <si>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</si>
  <si>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</si>
  <si>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</si>
  <si>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</si>
  <si>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</si>
  <si>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</si>
  <si>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</si>
  <si>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</si>
  <si>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</si>
  <si>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</si>
  <si>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</si>
  <si>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</si>
  <si>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</si>
  <si>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</si>
  <si>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</si>
  <si>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</si>
  <si>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</si>
  <si>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</si>
  <si>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</si>
  <si>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</si>
  <si>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</si>
  <si>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</si>
  <si>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</si>
  <si>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</si>
  <si>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</si>
  <si>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</si>
  <si>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</si>
  <si>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</si>
  <si>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</si>
  <si>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</si>
  <si>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</si>
  <si>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</si>
  <si>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</si>
  <si>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</si>
  <si>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</si>
  <si>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</si>
  <si>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</si>
  <si>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</si>
  <si>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</si>
  <si>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</si>
  <si>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</si>
  <si>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</si>
  <si>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</si>
  <si>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</si>
  <si>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</si>
  <si>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</si>
  <si>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</si>
  <si>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</si>
  <si>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</si>
  <si>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</si>
  <si>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</si>
  <si>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</si>
  <si>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</si>
  <si>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</si>
  <si>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</si>
  <si>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</si>
  <si>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</si>
  <si>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</si>
  <si>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</si>
  <si>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</si>
  <si>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</si>
  <si>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</si>
  <si>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</si>
  <si>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</si>
  <si>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</si>
  <si>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</si>
  <si>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</si>
  <si>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</si>
  <si>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</si>
  <si>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</si>
  <si>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</si>
  <si>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</si>
  <si>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</si>
  <si>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</si>
  <si>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</si>
  <si>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</si>
  <si>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</si>
  <si>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</si>
  <si>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</si>
  <si>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</si>
  <si>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</si>
  <si>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</si>
  <si>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</si>
  <si>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</si>
  <si>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</si>
  <si>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</si>
  <si>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</si>
  <si>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</si>
  <si>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</si>
  <si>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</si>
  <si>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</si>
  <si>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</si>
  <si>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</si>
  <si>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</si>
  <si>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</si>
  <si>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</si>
  <si>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</si>
  <si>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</si>
  <si>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</si>
  <si>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</si>
  <si>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</si>
  <si>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</si>
  <si>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</si>
  <si>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</si>
  <si>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</si>
  <si>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</si>
  <si>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</si>
  <si>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</si>
  <si>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</si>
  <si>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</si>
  <si>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</si>
  <si>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</si>
  <si>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</si>
  <si>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</si>
  <si>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</si>
  <si>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</si>
  <si>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</si>
  <si>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</si>
  <si>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</si>
  <si>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</si>
  <si>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</si>
  <si>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</si>
  <si>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</si>
  <si>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</si>
  <si>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</si>
  <si>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</si>
  <si>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</si>
  <si>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</si>
  <si>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</si>
  <si>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</si>
  <si>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</si>
  <si>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</si>
  <si>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</si>
  <si>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</si>
  <si>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</si>
  <si>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</si>
  <si>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</si>
  <si>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</si>
  <si>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</si>
  <si>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</si>
  <si>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</si>
  <si>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</si>
  <si>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</si>
  <si>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</si>
  <si>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</si>
  <si>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</si>
  <si>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</si>
  <si>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</si>
  <si>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</si>
  <si>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</si>
  <si>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</si>
  <si>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</si>
  <si>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</si>
  <si>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</si>
  <si>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</si>
  <si>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</si>
  <si>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</si>
  <si>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</si>
  <si>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</si>
  <si>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</si>
  <si>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</si>
  <si>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</si>
  <si>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</si>
  <si>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</si>
  <si>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</si>
  <si>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</si>
  <si>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</si>
  <si>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</si>
  <si>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</si>
  <si>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</si>
  <si>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</si>
  <si>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</si>
  <si>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</si>
  <si>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</si>
  <si>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</si>
  <si>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</si>
  <si>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</si>
  <si>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</si>
  <si>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</si>
  <si>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</si>
  <si>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</si>
  <si>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</si>
  <si>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</si>
  <si>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</si>
  <si>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</si>
  <si>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</si>
  <si>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</si>
  <si>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</si>
  <si>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</si>
  <si>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</si>
  <si>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</si>
  <si>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</si>
  <si>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</si>
  <si>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</si>
  <si>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</si>
  <si>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</si>
  <si>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</si>
  <si>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</si>
  <si>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</si>
  <si>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</si>
  <si>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</si>
  <si>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</si>
  <si>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</si>
  <si>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</si>
  <si>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</si>
  <si>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</si>
  <si>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</si>
  <si>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</si>
  <si>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</si>
  <si>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</si>
  <si>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</si>
  <si>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</si>
  <si>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</si>
  <si>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</si>
  <si>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</si>
  <si>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</si>
  <si>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</si>
  <si>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</si>
  <si>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</si>
  <si>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</si>
  <si>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</si>
  <si>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</si>
  <si>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</si>
  <si>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</si>
  <si>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</si>
  <si>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</si>
  <si>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</si>
  <si>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</si>
  <si>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</si>
  <si>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</si>
  <si>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</si>
  <si>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</si>
  <si>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</si>
  <si>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</si>
  <si>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</si>
  <si>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</si>
  <si>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</si>
  <si>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</si>
  <si>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</si>
  <si>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</si>
  <si>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</si>
  <si>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</si>
  <si>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</si>
  <si>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</si>
  <si>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</si>
  <si>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</si>
  <si>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</si>
  <si>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</si>
  <si>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</si>
  <si>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</si>
  <si>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</si>
  <si>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</si>
  <si>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</si>
  <si>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</si>
  <si>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</si>
  <si>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</si>
  <si>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</si>
  <si>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</si>
  <si>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</si>
  <si>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</si>
  <si>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</si>
  <si>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</si>
  <si>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</si>
  <si>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</si>
  <si>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</si>
  <si>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</si>
  <si>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</si>
  <si>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</si>
  <si>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</si>
  <si>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</si>
  <si>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</si>
  <si>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</si>
  <si>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</si>
  <si>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</si>
  <si>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</si>
  <si>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</si>
  <si>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</si>
  <si>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</si>
  <si>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</si>
  <si>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</si>
  <si>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</si>
  <si>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</si>
  <si>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</si>
  <si>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</si>
  <si>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</si>
  <si>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</si>
  <si>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</si>
  <si>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</si>
  <si>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</si>
  <si>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</si>
  <si>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</si>
  <si>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</si>
  <si>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</si>
  <si>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</si>
  <si>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</si>
  <si>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</si>
  <si>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</si>
  <si>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</si>
  <si>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</si>
  <si>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</si>
  <si>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</si>
  <si>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</si>
  <si>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</si>
  <si>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</si>
  <si>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</si>
  <si>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</si>
  <si>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</si>
  <si>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</si>
  <si>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</si>
  <si>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</si>
  <si>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</si>
  <si>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</si>
  <si>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</si>
  <si>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</si>
  <si>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</si>
  <si>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</si>
  <si>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</si>
  <si>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</si>
  <si>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</si>
  <si>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</si>
  <si>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</si>
  <si>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</si>
  <si>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</si>
  <si>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</si>
  <si>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</si>
  <si>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</si>
  <si>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</si>
  <si>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</si>
  <si>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</si>
  <si>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</si>
  <si>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</si>
  <si>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</si>
  <si>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</si>
  <si>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</si>
  <si>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</si>
  <si>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</si>
  <si>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</si>
  <si>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</si>
  <si>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</si>
  <si>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</si>
  <si>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</si>
  <si>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</si>
  <si>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</si>
  <si>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</si>
  <si>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</si>
  <si>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</si>
  <si>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</si>
  <si>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</si>
  <si>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</si>
  <si>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</si>
  <si>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</si>
  <si>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</si>
  <si>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</si>
  <si>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</si>
  <si>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</si>
  <si>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</si>
  <si>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</si>
  <si>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</si>
  <si>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</si>
  <si>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</si>
  <si>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</si>
  <si>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</si>
  <si>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</si>
  <si>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</si>
  <si>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</si>
  <si>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</si>
  <si>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</si>
  <si>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</si>
  <si>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</si>
  <si>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</si>
  <si>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</si>
  <si>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</si>
  <si>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</si>
  <si>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</si>
  <si>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</si>
  <si>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</si>
  <si>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</si>
  <si>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</si>
  <si>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</si>
  <si>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</si>
  <si>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</si>
  <si>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</si>
  <si>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</si>
  <si>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</si>
  <si>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</si>
  <si>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</si>
  <si>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</si>
  <si>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</si>
  <si>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</si>
  <si>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</si>
  <si>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</si>
  <si>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</si>
  <si>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</si>
  <si>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</si>
  <si>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</si>
  <si>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</si>
  <si>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</si>
  <si>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</si>
  <si>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</si>
  <si>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</si>
  <si>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</si>
  <si>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</si>
  <si>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</si>
  <si>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</si>
  <si>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</si>
  <si>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</si>
  <si>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</si>
  <si>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</si>
  <si>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</si>
  <si>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</si>
  <si>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</si>
  <si>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</si>
  <si>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</si>
  <si>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</si>
  <si>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</si>
  <si>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</si>
  <si>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</si>
  <si>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</si>
  <si>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</si>
  <si>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</si>
  <si>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</si>
  <si>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</si>
  <si>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</si>
  <si>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</si>
  <si>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</si>
  <si>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</si>
  <si>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</si>
  <si>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</si>
  <si>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</si>
  <si>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</si>
  <si>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</si>
  <si>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</si>
  <si>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</si>
  <si>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</si>
  <si>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</si>
  <si>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</si>
  <si>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</si>
  <si>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</si>
  <si>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</si>
  <si>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</si>
  <si>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</si>
  <si>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</si>
  <si>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</si>
  <si>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</si>
  <si>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</si>
  <si>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</si>
  <si>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</si>
  <si>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</si>
  <si>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</si>
  <si>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</si>
  <si>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</si>
  <si>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</si>
  <si>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</si>
  <si>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</si>
  <si>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</si>
  <si>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</si>
  <si>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</si>
  <si>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</si>
  <si>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</si>
  <si>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</si>
  <si>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</si>
  <si>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</si>
  <si>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</si>
  <si>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</si>
  <si>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</si>
  <si>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</si>
  <si>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</si>
  <si>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</si>
  <si>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</si>
  <si>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</si>
  <si>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</si>
  <si>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</si>
  <si>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</si>
  <si>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</si>
  <si>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</si>
  <si>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</si>
  <si>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</si>
  <si>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</si>
  <si>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</si>
  <si>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</si>
  <si>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</si>
  <si>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</si>
  <si>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</si>
  <si>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</si>
  <si>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</si>
  <si>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</si>
  <si>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</si>
  <si>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</si>
  <si>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</si>
  <si>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</si>
  <si>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</si>
  <si>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</si>
  <si>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</si>
  <si>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</si>
  <si>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</si>
  <si>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</si>
  <si>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</si>
  <si>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</si>
  <si>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</si>
  <si>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</si>
  <si>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</si>
  <si>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</si>
  <si>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</si>
  <si>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</si>
  <si>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</si>
  <si>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</si>
  <si>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</si>
  <si>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</si>
  <si>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</si>
  <si>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</si>
  <si>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</si>
  <si>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</si>
  <si>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</si>
  <si>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</si>
  <si>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</si>
  <si>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</si>
  <si>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</si>
  <si>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</si>
  <si>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</si>
  <si>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</si>
  <si>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</si>
  <si>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</si>
  <si>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</si>
  <si>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</si>
  <si>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</si>
  <si>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</si>
  <si>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</si>
  <si>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</si>
  <si>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</si>
  <si>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</si>
  <si>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</si>
  <si>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</si>
  <si>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</si>
  <si>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</si>
  <si>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</si>
  <si>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</si>
  <si>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</si>
  <si>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</si>
  <si>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</si>
  <si>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</si>
  <si>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</si>
  <si>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</si>
  <si>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</si>
  <si>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</si>
  <si>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</si>
  <si>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</si>
  <si>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</si>
  <si>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</si>
  <si>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</si>
  <si>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</si>
  <si>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</si>
  <si>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</si>
  <si>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</si>
  <si>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</si>
  <si>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</si>
  <si>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</si>
  <si>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</si>
  <si>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</si>
  <si>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</si>
  <si>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</si>
  <si>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</si>
  <si>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</si>
  <si>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</si>
  <si>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</si>
  <si>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</si>
  <si>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</si>
  <si>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</si>
  <si>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</si>
  <si>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</si>
  <si>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DEL NORTE</t>
  </si>
  <si>
    <t>Remi Vista</t>
  </si>
  <si>
    <t>Electronic Monitoring is a program developed for our youthful offenders.  The program allows the Probation Department to supervise a youth in their own residence as ordered by the Court.  It closely monitors the youth's activities and alerts the Probation Officer if a youth is in an area they are not authorized to be.  Youth are placed on Electronic Monitoring under strict guidelines in lue of being detained in the Juvenile Hall with the idea that the youth will be more accountable for their action, decisions, and behaviors.  THe funds were used to provide for the electronic monitoring equipment,  In addition, funds were used to pay for the uniforms of officers who will be monitoring these youth in the community.</t>
  </si>
  <si>
    <t>Cognitive Behavior Therapy</t>
  </si>
  <si>
    <t>Paxton Patterson</t>
  </si>
  <si>
    <t>Garden Program and Culinary</t>
  </si>
  <si>
    <t>3rd Millennium and Alcohol and Other Drugs</t>
  </si>
  <si>
    <t>Automon-JAIS</t>
  </si>
  <si>
    <t>Lonnie Reyman</t>
  </si>
  <si>
    <t>Chief Probation Officer</t>
  </si>
  <si>
    <t>(707) 464-7215</t>
  </si>
  <si>
    <t>lreyman@co.del-norte.ca.us</t>
  </si>
  <si>
    <t>Tamara Sweeney</t>
  </si>
  <si>
    <t>Program Coordinator</t>
  </si>
  <si>
    <t>tsweeney@co.del-norte.ca.us</t>
  </si>
  <si>
    <t>Remi Vista provides individual counseling that focuses on improving self-esteem and self determination.  The counselor(s) help youth find the needed tools to be successful on probation and in life.  The funds were utlized to pay for the counselor to provide weekly counseling sessions with our youth who are detained in the juvenile hall.  The COVID-19 pandemic has presented formidable challenges in providing youth with undisrupted services due to several factors.</t>
  </si>
  <si>
    <t>This funding was utlilized for contracted services with licensed clinical providers to provide specialized services for youth who have committed sex offenses and or youth who suffer from serious emotional disorders.  In addition funding was utilized to provide training to staff to help identify mental health symptoms in at risk youth.  The COVID-19 pandemic has presented formidable challenges in providing youth with undisrupted services due to several factors.</t>
  </si>
  <si>
    <t>This funding was used to provide Cognitive Behavior Therapy (CBT) groups/programs to our at risk youth.  The CBT programs offered to our youth include Moral Reconation Therapy, Seeking Safety, Coping with Anger, Forward Thinking and Love and Logic.  These CBT programs provide youth and/or their parent(s) tools to develop prosocial skills that will allow them to accept rules and follow them.  It also provides them tools to remain free from illegal substances and provides education of the dangers of using illegal substances.  In addition to program costs, the funds were utilized to pay the program coordinators salary, maintenance and fuel for a vehicle to transport youth to and from programs, as well as incentives for youth to participate in the programs.  The COVID-19 pandemic has presented formidable challenges in providing youth with undisrupted services due to several factors.</t>
  </si>
  <si>
    <t>The Juvenile Assessment and Intervention System (JAIS) is a gender specific risk assessment supervision strategy model that weaves together a risk assessment and a strength and needs assessment.  It is designed as a one-on-one interview with the youth, much of which focuses on the underlying motivation for illegal behavior.  This process puts the Probation Officer in a more proactive position in the relationship with the youth, builds rapport between the youth and the Probation Officer, and better equips the agency to leverage the limited resources of staff time and treatment programs.  The funding was utilized to pay for the Automon-JAIS system and for staff salaries while conducting JAIS interviews/assessments.</t>
  </si>
  <si>
    <t>This funding was utilized to monitor substance abuse with our high and moderate at risk youth.  The funds covered the cost of the drug and alcohol screening as well as the supplies needed to conduct the samples. The use of urinalysis will give the officers a needed tool to better supervise this targeted caseload.  The COVID-19 pandemic has presented formidable challenges in providing youth with undisrupted programming due to several factors.</t>
  </si>
  <si>
    <t xml:space="preserve">Paxton Patterson teaches youth building and work skills so they can obtain employment once released from the juvenile hall.  This funding was utilized to pay the salaries of the trained facilitators and a Juvenile Hall Technician as well as supplies and/or curriculum needed to facilitate the program.  In addition, the funding was utilized to pay the lease on building where the program is facilitated as well as expenses incurred to transport youth to and from the program.  The COVID-19 pandemic has presented formidable challenges in providing youth with undisrupted programming due to several factors. </t>
  </si>
  <si>
    <t>The garden program will include upkeep of a greenhouse and teach the youth to be responsible for something other than themselves.  Working together as a group will build communication skills and pro-social skills.  The funds were utilized to purchase supplies necessary to keep the garden program functioning (i.e. seeds, soil, gardening equipment etc.), The funding was also utilized to pay for youth to obtain their California Food Handlers card.  Once the youth completed the ServSafe Food Handlers course it enabled them to be allowed to work in the juvenile hall kitchen.  While working in the juvenile hall kitchen they will be able to cook with the fruits and vegetables they grew in the garden.  Providing the funding and space to obtain their food handlers card also removes barriers for youth to obtain employment in the food industry.  In addition, funding was utilized to pay staff salaries, uniforms, and equipment necessary to monitor the youth while participating in these programs.  The COVID-19 pandemic has presented formidable challenges in providing youth with undisrupted programming due to several factors.</t>
  </si>
  <si>
    <t>3rd Millennium is an early education program that addresses marijuana, alcohol, and prescription drug use for youth who are in the experimental stages of substance use.  In addition, 3rd Millennium offers "Parent Wise" which is an education course for our youth's parents if their child is enrolled in the marijuana and/or alcohol course.The funding utilized for 3rd Millennium covered the cost of tuition for youth to take the course(s).  For youth who are more advanced in their substance abuse we offer Alcohol and Other Drugs treatment.  The treatment consists of providing youth with more intense education and treatment while the youth are detained in the juvenile hall.  The funding utilized for Alcohol and Other Drugs covered the cost of a certified alcohol and other drugs counselor to offer services to our youth while detained in the juvenile hall.  In addition, funding was utilized to purchase uniforms and equipment that is necessary to appropriately supervise our youth participating in these programs.  The COVID-19 pandemic has presented formidable challenges in providing youth with undisrupted programming due to several factors.</t>
  </si>
  <si>
    <t>In looking at the crime statistics report provided by the Department of Justice, offenses committed by our youthful offenders over the reporting period have remained similar to last years report (increase of 3) our subsequent petitions have decreased by 25.  It continues to be the belief of our department that providing the services that the JJCPA-YOBG funds has continued to provide our youth with much needed tools to be successful on probation and in life.  In addition, this department believes the youth are building their self-esteem and job readiness skills by participating in pro-social skills training and vocational skills training programs offered to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</si>
</sst>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sweeney@co.del-norte.ca.us" TargetMode="External"/><Relationship Id="rId1" Type="http://schemas.openxmlformats.org/officeDocument/2006/relationships/hyperlink" Target="mailto:lreyman@co.del-norte.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19" sqref="A19:J2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929</v>
      </c>
      <c r="B24" s="244"/>
      <c r="C24" s="244"/>
      <c r="D24" s="244"/>
      <c r="E24" s="245"/>
      <c r="F24" s="246">
        <v>44818</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937</v>
      </c>
      <c r="B27" s="278"/>
      <c r="C27" s="278"/>
      <c r="D27" s="278"/>
      <c r="E27" s="279"/>
      <c r="F27" s="277" t="s">
        <v>938</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939</v>
      </c>
      <c r="B29" s="235"/>
      <c r="C29" s="236"/>
      <c r="D29" s="280" t="s">
        <v>940</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941</v>
      </c>
      <c r="B32" s="241"/>
      <c r="C32" s="241"/>
      <c r="D32" s="241"/>
      <c r="E32" s="241"/>
      <c r="F32" s="240" t="s">
        <v>942</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939</v>
      </c>
      <c r="B34" s="235"/>
      <c r="C34" s="236"/>
      <c r="D34" s="237" t="s">
        <v>943</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86C66D9F-EB64-47A9-AF86-7F0EE481E63E}"/>
    <hyperlink ref="D34" r:id="rId2" xr:uid="{29EEC84A-A088-4D57-99B0-E550F9E262A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DEL NORTE</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DEL NORTE</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DEL NORTE</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DEL NORTE</v>
      </c>
    </row>
    <row r="2" spans="1:2" x14ac:dyDescent="0.2">
      <c r="A2" t="s">
        <v>541</v>
      </c>
      <c r="B2" s="25">
        <f>Reportdate</f>
        <v>44818</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Lonnie Reyman</v>
      </c>
    </row>
    <row r="10" spans="1:2" x14ac:dyDescent="0.2">
      <c r="A10" t="s">
        <v>218</v>
      </c>
      <c r="B10" t="str">
        <f>primarytitle</f>
        <v>Chief Probation Officer</v>
      </c>
    </row>
    <row r="11" spans="1:2" x14ac:dyDescent="0.2">
      <c r="A11" t="s">
        <v>217</v>
      </c>
      <c r="B11" t="str">
        <f>primphone</f>
        <v>(707) 464-7215</v>
      </c>
    </row>
    <row r="12" spans="1:2" x14ac:dyDescent="0.2">
      <c r="A12" t="s">
        <v>193</v>
      </c>
      <c r="B12" s="10" t="str">
        <f>preemail</f>
        <v>lreyman@co.del-norte.ca.us</v>
      </c>
    </row>
    <row r="13" spans="1:2" x14ac:dyDescent="0.2">
      <c r="A13" t="s">
        <v>365</v>
      </c>
      <c r="B13" t="str">
        <f>seccontact</f>
        <v>Tamara Sweeney</v>
      </c>
    </row>
    <row r="14" spans="1:2" x14ac:dyDescent="0.2">
      <c r="A14" t="s">
        <v>366</v>
      </c>
      <c r="B14" t="str">
        <f>seccontitle</f>
        <v>Program Coordinator</v>
      </c>
    </row>
    <row r="15" spans="1:2" x14ac:dyDescent="0.2">
      <c r="A15" t="s">
        <v>367</v>
      </c>
      <c r="B15" t="str">
        <f>secphone</f>
        <v>(707) 464-7215</v>
      </c>
    </row>
    <row r="16" spans="1:2" x14ac:dyDescent="0.2">
      <c r="A16" t="s">
        <v>368</v>
      </c>
      <c r="B16" t="str">
        <f>secemail</f>
        <v>tsweeney@co.del-norte.ca.us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3747</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3747</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DEL NORTE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DEL NORTE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DEL NORTE</v>
      </c>
      <c r="B2" s="25">
        <f>Reportdate</f>
        <v>44818</v>
      </c>
      <c r="C2" s="24" t="e">
        <f>Chief</f>
        <v>#REF!</v>
      </c>
      <c r="D2" t="e">
        <f>Chiefphone2</f>
        <v>#REF!</v>
      </c>
      <c r="E2" s="10" t="e">
        <f>Address</f>
        <v>#REF!</v>
      </c>
      <c r="F2" s="10" t="e">
        <f>City</f>
        <v>#REF!</v>
      </c>
      <c r="G2" s="9" t="e">
        <f>ZIP</f>
        <v>#REF!</v>
      </c>
      <c r="H2" s="10" t="e">
        <f>Chiefemail2</f>
        <v>#REF!</v>
      </c>
      <c r="I2" t="str">
        <f>primcontact</f>
        <v>Lonnie Reyman</v>
      </c>
      <c r="J2" t="str">
        <f>primarytitle</f>
        <v>Chief Probation Officer</v>
      </c>
      <c r="K2" t="str">
        <f>primphone</f>
        <v>(707) 464-7215</v>
      </c>
      <c r="L2" s="10" t="str">
        <f>preemail</f>
        <v>lreyman@co.del-norte.ca.us</v>
      </c>
      <c r="M2" t="str">
        <f>seccontact</f>
        <v>Tamara Sweeney</v>
      </c>
      <c r="N2" t="str">
        <f>seccontitle</f>
        <v>Program Coordinator</v>
      </c>
      <c r="O2" t="str">
        <f>secphone</f>
        <v>(707) 464-7215</v>
      </c>
      <c r="P2" t="str">
        <f>secemail</f>
        <v>tsweeney@co.del-norte.ca.us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3747</v>
      </c>
      <c r="Z2" s="11">
        <f>t1yobgcbo</f>
        <v>0</v>
      </c>
      <c r="AA2" s="11">
        <f>t1yobgequip</f>
        <v>0</v>
      </c>
      <c r="AB2" s="11">
        <f>t1yobgadmin</f>
        <v>0</v>
      </c>
      <c r="AC2" s="11">
        <f>t1yobgothr1</f>
        <v>0</v>
      </c>
      <c r="AD2" s="11">
        <f>t1yobgothr2</f>
        <v>0</v>
      </c>
      <c r="AE2" s="11">
        <f>t1yobgothr3</f>
        <v>0</v>
      </c>
      <c r="AF2" s="11">
        <f>t1yobgtot</f>
        <v>3747</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DEL NORTE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DEL NORTE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11" activePane="bottomLeft" state="frozen"/>
      <selection pane="bottomLeft" activeCell="M11" sqref="M11"/>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DEL NORTE</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1</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54</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69</v>
      </c>
      <c r="J14" s="302"/>
      <c r="K14" s="97"/>
      <c r="L14" s="97"/>
      <c r="M14" s="97"/>
      <c r="N14" s="97"/>
      <c r="O14" s="98"/>
    </row>
    <row r="15" spans="1:24" ht="14.25" x14ac:dyDescent="0.2">
      <c r="A15" s="91"/>
      <c r="B15" s="45"/>
      <c r="C15" s="128"/>
      <c r="D15" s="128"/>
      <c r="E15" s="310" t="s">
        <v>815</v>
      </c>
      <c r="F15" s="310"/>
      <c r="G15" s="310"/>
      <c r="H15" s="310"/>
      <c r="I15" s="304">
        <v>24</v>
      </c>
      <c r="J15" s="305"/>
      <c r="K15" s="97"/>
      <c r="L15" s="97"/>
      <c r="M15" s="97"/>
      <c r="N15" s="97"/>
      <c r="O15" s="98"/>
    </row>
    <row r="16" spans="1:24" ht="15" x14ac:dyDescent="0.25">
      <c r="A16" s="102"/>
      <c r="B16" s="45"/>
      <c r="C16" s="128"/>
      <c r="D16" s="128"/>
      <c r="E16" s="306" t="s">
        <v>827</v>
      </c>
      <c r="F16" s="306"/>
      <c r="G16" s="306"/>
      <c r="H16" s="306"/>
      <c r="I16" s="311">
        <f>SUM(I14:J15)</f>
        <v>93</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c r="J20" s="302"/>
      <c r="K20" s="97"/>
      <c r="L20" s="97"/>
      <c r="M20" s="97"/>
      <c r="N20" s="97"/>
      <c r="O20" s="98"/>
    </row>
    <row r="21" spans="1:24" ht="14.25" x14ac:dyDescent="0.2">
      <c r="A21" s="102"/>
      <c r="B21" s="128"/>
      <c r="C21" s="128"/>
      <c r="D21" s="128"/>
      <c r="E21" s="310" t="s">
        <v>818</v>
      </c>
      <c r="F21" s="310"/>
      <c r="G21" s="310"/>
      <c r="H21" s="310"/>
      <c r="I21" s="313"/>
      <c r="J21" s="314"/>
      <c r="K21" s="97"/>
      <c r="L21" s="97"/>
      <c r="M21" s="97"/>
      <c r="N21" s="97"/>
      <c r="O21" s="98"/>
    </row>
    <row r="22" spans="1:24" ht="14.25" x14ac:dyDescent="0.2">
      <c r="A22" s="102"/>
      <c r="B22" s="128"/>
      <c r="C22" s="128"/>
      <c r="D22" s="128"/>
      <c r="E22" s="300" t="s">
        <v>819</v>
      </c>
      <c r="F22" s="300"/>
      <c r="G22" s="300"/>
      <c r="H22" s="300"/>
      <c r="I22" s="301"/>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0</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O8" sqref="O8"/>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DEL NORTE</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13</v>
      </c>
      <c r="K7" s="360"/>
      <c r="L7" s="45"/>
      <c r="M7" s="45"/>
      <c r="N7" s="45"/>
      <c r="O7" s="92"/>
    </row>
    <row r="8" spans="1:37" ht="14.1" customHeight="1" x14ac:dyDescent="0.2">
      <c r="A8" s="91"/>
      <c r="B8" s="128"/>
      <c r="C8" s="128"/>
      <c r="D8" s="353" t="s">
        <v>890</v>
      </c>
      <c r="E8" s="354"/>
      <c r="F8" s="354"/>
      <c r="G8" s="354"/>
      <c r="H8" s="354"/>
      <c r="I8" s="355"/>
      <c r="J8" s="361">
        <v>41</v>
      </c>
      <c r="K8" s="362"/>
      <c r="L8" s="125"/>
      <c r="M8" s="125"/>
      <c r="N8" s="125"/>
      <c r="O8" s="126"/>
      <c r="P8" s="214"/>
    </row>
    <row r="9" spans="1:37" ht="14.1" customHeight="1" x14ac:dyDescent="0.2">
      <c r="A9" s="91"/>
      <c r="B9" s="128"/>
      <c r="C9" s="128"/>
      <c r="D9" s="356" t="s">
        <v>827</v>
      </c>
      <c r="E9" s="357"/>
      <c r="F9" s="357"/>
      <c r="G9" s="357"/>
      <c r="H9" s="357"/>
      <c r="I9" s="358"/>
      <c r="J9" s="363">
        <f>SUM(I7:J8)</f>
        <v>54</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3</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49</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5</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44</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49</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40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c r="K32" s="347"/>
      <c r="L32" s="125"/>
      <c r="M32" s="125"/>
      <c r="N32" s="125"/>
      <c r="O32" s="126"/>
      <c r="P32" s="214"/>
    </row>
    <row r="33" spans="1:37" ht="14.1" customHeight="1" x14ac:dyDescent="0.2">
      <c r="A33" s="91"/>
      <c r="B33" s="45"/>
      <c r="C33" s="45"/>
      <c r="D33" s="343" t="s">
        <v>815</v>
      </c>
      <c r="E33" s="344"/>
      <c r="F33" s="344"/>
      <c r="G33" s="344"/>
      <c r="H33" s="344"/>
      <c r="I33" s="345"/>
      <c r="J33" s="379"/>
      <c r="K33" s="380"/>
      <c r="L33" s="125"/>
      <c r="M33" s="125"/>
      <c r="N33" s="125"/>
      <c r="O33" s="126"/>
      <c r="P33" s="214"/>
    </row>
    <row r="34" spans="1:37" ht="14.1" customHeight="1" x14ac:dyDescent="0.2">
      <c r="A34" s="91"/>
      <c r="B34" s="45"/>
      <c r="C34" s="45"/>
      <c r="D34" s="384" t="s">
        <v>827</v>
      </c>
      <c r="E34" s="384"/>
      <c r="F34" s="384"/>
      <c r="G34" s="384"/>
      <c r="H34" s="384"/>
      <c r="I34" s="384"/>
      <c r="J34" s="381">
        <f>SUM(J32:K33)</f>
        <v>0</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c r="K39" s="302"/>
      <c r="L39" s="125"/>
      <c r="M39" s="125"/>
      <c r="N39" s="125"/>
      <c r="O39" s="126"/>
      <c r="P39" s="214"/>
    </row>
    <row r="40" spans="1:37" ht="14.1" customHeight="1" x14ac:dyDescent="0.2">
      <c r="A40" s="91"/>
      <c r="B40" s="136"/>
      <c r="C40" s="128"/>
      <c r="D40" s="388" t="s">
        <v>820</v>
      </c>
      <c r="E40" s="389"/>
      <c r="F40" s="389"/>
      <c r="G40" s="389"/>
      <c r="H40" s="389"/>
      <c r="I40" s="389"/>
      <c r="J40" s="304"/>
      <c r="K40" s="305"/>
      <c r="L40" s="125"/>
      <c r="M40" s="125"/>
      <c r="N40" s="125"/>
      <c r="O40" s="126"/>
      <c r="P40" s="214"/>
    </row>
    <row r="41" spans="1:37" ht="14.1" customHeight="1" x14ac:dyDescent="0.2">
      <c r="A41" s="91"/>
      <c r="B41" s="136"/>
      <c r="C41" s="128"/>
      <c r="D41" s="386" t="s">
        <v>821</v>
      </c>
      <c r="E41" s="387"/>
      <c r="F41" s="387"/>
      <c r="G41" s="387"/>
      <c r="H41" s="387"/>
      <c r="I41" s="387"/>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c r="K43" s="302"/>
      <c r="L43" s="125"/>
      <c r="M43" s="125"/>
      <c r="N43" s="125"/>
      <c r="O43" s="126"/>
      <c r="P43" s="214"/>
    </row>
    <row r="44" spans="1:37" ht="14.1" customHeight="1" x14ac:dyDescent="0.2">
      <c r="A44" s="91"/>
      <c r="B44" s="128"/>
      <c r="C44" s="128"/>
      <c r="D44" s="390" t="s">
        <v>827</v>
      </c>
      <c r="E44" s="391"/>
      <c r="F44" s="391"/>
      <c r="G44" s="391"/>
      <c r="H44" s="391"/>
      <c r="I44" s="391"/>
      <c r="J44" s="311">
        <f>SUM(J37:K43)</f>
        <v>0</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M16" sqref="M1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DEL NORTE</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16</v>
      </c>
      <c r="H9" s="328"/>
      <c r="I9" s="183"/>
    </row>
    <row r="10" spans="1:21" ht="15" x14ac:dyDescent="0.2">
      <c r="A10" s="165"/>
      <c r="B10" s="206"/>
      <c r="C10" s="409" t="s">
        <v>872</v>
      </c>
      <c r="D10" s="409"/>
      <c r="E10" s="409"/>
      <c r="F10" s="409"/>
      <c r="G10" s="397">
        <v>46</v>
      </c>
      <c r="H10" s="397"/>
      <c r="I10" s="183"/>
    </row>
    <row r="11" spans="1:21" ht="15" x14ac:dyDescent="0.2">
      <c r="A11" s="165"/>
      <c r="B11" s="206"/>
      <c r="C11" s="401" t="s">
        <v>873</v>
      </c>
      <c r="D11" s="401"/>
      <c r="E11" s="401"/>
      <c r="F11" s="401"/>
      <c r="G11" s="328">
        <v>140</v>
      </c>
      <c r="H11" s="328"/>
      <c r="I11" s="183"/>
    </row>
    <row r="12" spans="1:21" ht="15" x14ac:dyDescent="0.25">
      <c r="A12" s="165"/>
      <c r="B12" s="177"/>
      <c r="C12" s="306" t="s">
        <v>827</v>
      </c>
      <c r="D12" s="306"/>
      <c r="E12" s="306"/>
      <c r="F12" s="306"/>
      <c r="G12" s="406">
        <f>SUM(G9:H11)</f>
        <v>202</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c r="H16" s="328"/>
      <c r="I16" s="98"/>
    </row>
    <row r="17" spans="1:9" ht="14.25" x14ac:dyDescent="0.2">
      <c r="A17" s="102"/>
      <c r="B17" s="128"/>
      <c r="C17" s="310" t="s">
        <v>815</v>
      </c>
      <c r="D17" s="310"/>
      <c r="E17" s="310"/>
      <c r="F17" s="310"/>
      <c r="G17" s="397"/>
      <c r="H17" s="397"/>
      <c r="I17" s="98"/>
    </row>
    <row r="18" spans="1:9" ht="15" x14ac:dyDescent="0.25">
      <c r="A18" s="102"/>
      <c r="B18" s="128"/>
      <c r="C18" s="306" t="s">
        <v>827</v>
      </c>
      <c r="D18" s="306"/>
      <c r="E18" s="306"/>
      <c r="F18" s="306"/>
      <c r="G18" s="392">
        <f>SUM(G16:H17)</f>
        <v>0</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c r="H22" s="328"/>
      <c r="I22" s="98"/>
    </row>
    <row r="23" spans="1:9" ht="14.25" x14ac:dyDescent="0.2">
      <c r="A23" s="102"/>
      <c r="B23" s="128"/>
      <c r="C23" s="310" t="s">
        <v>818</v>
      </c>
      <c r="D23" s="310"/>
      <c r="E23" s="310"/>
      <c r="F23" s="310"/>
      <c r="G23" s="393"/>
      <c r="H23" s="393"/>
      <c r="I23" s="98"/>
    </row>
    <row r="24" spans="1:9" ht="14.25" x14ac:dyDescent="0.2">
      <c r="A24" s="102"/>
      <c r="B24" s="128"/>
      <c r="C24" s="300" t="s">
        <v>817</v>
      </c>
      <c r="D24" s="300"/>
      <c r="E24" s="300"/>
      <c r="F24" s="300"/>
      <c r="G24" s="328"/>
      <c r="H24" s="328"/>
      <c r="I24" s="98"/>
    </row>
    <row r="25" spans="1:9" ht="14.25" x14ac:dyDescent="0.2">
      <c r="A25" s="102"/>
      <c r="B25" s="128"/>
      <c r="C25" s="303" t="s">
        <v>512</v>
      </c>
      <c r="D25" s="303"/>
      <c r="E25" s="303"/>
      <c r="F25" s="303"/>
      <c r="G25" s="397"/>
      <c r="H25" s="397"/>
      <c r="I25" s="98"/>
    </row>
    <row r="26" spans="1:9" ht="15" x14ac:dyDescent="0.25">
      <c r="A26" s="102"/>
      <c r="B26" s="128"/>
      <c r="C26" s="306" t="s">
        <v>827</v>
      </c>
      <c r="D26" s="306"/>
      <c r="E26" s="306"/>
      <c r="F26" s="306"/>
      <c r="G26" s="392">
        <f>SUM(G22:H25)</f>
        <v>0</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DEL NORTE</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952</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519" zoomScaleNormal="100" workbookViewId="0">
      <selection activeCell="A658" sqref="A658:J692"/>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DEL NORTE</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DEL NORTE</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DEL NORTE</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930</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t="s">
        <v>493</v>
      </c>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c r="F132" s="466"/>
      <c r="G132" s="466"/>
      <c r="H132" s="466"/>
      <c r="I132" s="467"/>
      <c r="J132" s="467"/>
    </row>
    <row r="133" spans="1:16" x14ac:dyDescent="0.2">
      <c r="A133" s="513" t="s">
        <v>528</v>
      </c>
      <c r="B133" s="513"/>
      <c r="C133" s="513"/>
      <c r="D133" s="513"/>
      <c r="E133" s="448"/>
      <c r="F133" s="448"/>
      <c r="G133" s="449"/>
      <c r="H133" s="449"/>
      <c r="I133" s="465"/>
      <c r="J133" s="465"/>
    </row>
    <row r="134" spans="1:16" x14ac:dyDescent="0.2">
      <c r="A134" s="517" t="s">
        <v>529</v>
      </c>
      <c r="B134" s="517"/>
      <c r="C134" s="517"/>
      <c r="D134" s="517"/>
      <c r="E134" s="466">
        <v>3747</v>
      </c>
      <c r="F134" s="466"/>
      <c r="G134" s="466"/>
      <c r="H134" s="466"/>
      <c r="I134" s="467"/>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3747</v>
      </c>
      <c r="F142" s="453"/>
      <c r="G142" s="453">
        <f>SUM(G132:G141)</f>
        <v>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944</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DEL NORTE</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t="s">
        <v>482</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c r="H184" s="466"/>
      <c r="I184" s="467"/>
      <c r="J184" s="467"/>
    </row>
    <row r="185" spans="1:20" x14ac:dyDescent="0.2">
      <c r="A185" s="462" t="s">
        <v>528</v>
      </c>
      <c r="B185" s="463"/>
      <c r="C185" s="463"/>
      <c r="D185" s="464"/>
      <c r="E185" s="448">
        <v>4022</v>
      </c>
      <c r="F185" s="448"/>
      <c r="G185" s="449"/>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4022</v>
      </c>
      <c r="F194" s="453"/>
      <c r="G194" s="453">
        <f>SUM(G184:G193)</f>
        <v>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931</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DEL NORTE</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932</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498</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v>15471</v>
      </c>
      <c r="F237" s="466"/>
      <c r="G237" s="466"/>
      <c r="H237" s="466"/>
      <c r="I237" s="467"/>
      <c r="J237" s="467"/>
    </row>
    <row r="238" spans="1:10" x14ac:dyDescent="0.2">
      <c r="A238" s="462" t="s">
        <v>528</v>
      </c>
      <c r="B238" s="463"/>
      <c r="C238" s="463"/>
      <c r="D238" s="464"/>
      <c r="E238" s="448">
        <v>1676</v>
      </c>
      <c r="F238" s="448"/>
      <c r="G238" s="449"/>
      <c r="H238" s="449"/>
      <c r="I238" s="465"/>
      <c r="J238" s="465"/>
    </row>
    <row r="239" spans="1:10" x14ac:dyDescent="0.2">
      <c r="A239" s="457" t="s">
        <v>529</v>
      </c>
      <c r="B239" s="458"/>
      <c r="C239" s="458"/>
      <c r="D239" s="459"/>
      <c r="E239" s="466">
        <v>452</v>
      </c>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v>2180</v>
      </c>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19779</v>
      </c>
      <c r="F247" s="453"/>
      <c r="G247" s="453">
        <f>SUM(G237:G246)</f>
        <v>0</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946</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DEL NORTE</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t="s">
        <v>493</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v>565</v>
      </c>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v>1863</v>
      </c>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2428</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945</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DEL NORTE</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t="s">
        <v>933</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t="s">
        <v>506</v>
      </c>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v>74427</v>
      </c>
      <c r="H353" s="466"/>
      <c r="I353" s="467"/>
      <c r="J353" s="467"/>
    </row>
    <row r="354" spans="1:10" x14ac:dyDescent="0.2">
      <c r="A354" s="462" t="s">
        <v>528</v>
      </c>
      <c r="B354" s="463"/>
      <c r="C354" s="463"/>
      <c r="D354" s="464"/>
      <c r="E354" s="448"/>
      <c r="F354" s="448"/>
      <c r="G354" s="449">
        <v>8330</v>
      </c>
      <c r="H354" s="449"/>
      <c r="I354" s="465"/>
      <c r="J354" s="465"/>
    </row>
    <row r="355" spans="1:10" x14ac:dyDescent="0.2">
      <c r="A355" s="457" t="s">
        <v>529</v>
      </c>
      <c r="B355" s="458"/>
      <c r="C355" s="458"/>
      <c r="D355" s="459"/>
      <c r="E355" s="466"/>
      <c r="F355" s="466"/>
      <c r="G355" s="466">
        <v>450</v>
      </c>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v>1391</v>
      </c>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84598</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949</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DEL NORTE</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t="s">
        <v>934</v>
      </c>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t="s">
        <v>498</v>
      </c>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v>25707</v>
      </c>
      <c r="H411" s="466"/>
      <c r="I411" s="467"/>
      <c r="J411" s="467"/>
    </row>
    <row r="412" spans="1:10" x14ac:dyDescent="0.2">
      <c r="A412" s="462" t="s">
        <v>528</v>
      </c>
      <c r="B412" s="463"/>
      <c r="C412" s="463"/>
      <c r="D412" s="464"/>
      <c r="E412" s="448"/>
      <c r="F412" s="448"/>
      <c r="G412" s="449">
        <v>2272</v>
      </c>
      <c r="H412" s="449"/>
      <c r="I412" s="465"/>
      <c r="J412" s="465"/>
    </row>
    <row r="413" spans="1:10" x14ac:dyDescent="0.2">
      <c r="A413" s="457" t="s">
        <v>529</v>
      </c>
      <c r="B413" s="458"/>
      <c r="C413" s="458"/>
      <c r="D413" s="459"/>
      <c r="E413" s="466"/>
      <c r="F413" s="466"/>
      <c r="G413" s="466">
        <v>240</v>
      </c>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28219</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950</v>
      </c>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DEL NORTE</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t="s">
        <v>935</v>
      </c>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t="s">
        <v>536</v>
      </c>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v>2272</v>
      </c>
      <c r="H470" s="449"/>
      <c r="I470" s="465"/>
      <c r="J470" s="465"/>
    </row>
    <row r="471" spans="1:10" x14ac:dyDescent="0.2">
      <c r="A471" s="457" t="s">
        <v>529</v>
      </c>
      <c r="B471" s="458"/>
      <c r="C471" s="458"/>
      <c r="D471" s="459"/>
      <c r="E471" s="466"/>
      <c r="F471" s="466"/>
      <c r="G471" s="466">
        <v>16069</v>
      </c>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18341</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t="s">
        <v>951</v>
      </c>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DEL NORTE</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t="s">
        <v>504</v>
      </c>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v>5617</v>
      </c>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5617</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t="s">
        <v>948</v>
      </c>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DEL NORTE</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t="s">
        <v>936</v>
      </c>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t="s">
        <v>502</v>
      </c>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v>3865</v>
      </c>
      <c r="F585" s="466"/>
      <c r="G585" s="466">
        <v>3865</v>
      </c>
      <c r="H585" s="466"/>
      <c r="I585" s="467"/>
      <c r="J585" s="467"/>
    </row>
    <row r="586" spans="1:10" x14ac:dyDescent="0.2">
      <c r="A586" s="462" t="s">
        <v>528</v>
      </c>
      <c r="B586" s="463"/>
      <c r="C586" s="463"/>
      <c r="D586" s="464"/>
      <c r="E586" s="448">
        <v>17189</v>
      </c>
      <c r="F586" s="448"/>
      <c r="G586" s="449">
        <v>152</v>
      </c>
      <c r="H586" s="449"/>
      <c r="I586" s="465"/>
      <c r="J586" s="465"/>
    </row>
    <row r="587" spans="1:10" x14ac:dyDescent="0.2">
      <c r="A587" s="457" t="s">
        <v>529</v>
      </c>
      <c r="B587" s="458"/>
      <c r="C587" s="458"/>
      <c r="D587" s="459"/>
      <c r="E587" s="466"/>
      <c r="F587" s="466"/>
      <c r="G587" s="466">
        <v>150</v>
      </c>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21054</v>
      </c>
      <c r="F595" s="453"/>
      <c r="G595" s="453">
        <f>SUM(G585:G594)</f>
        <v>4167</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t="s">
        <v>947</v>
      </c>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DEL NORTE</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DEL NORTE</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DEL NORTE</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DEL NORTE</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DEL NORTE</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DEL NORTE</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DEL NORTE</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DEL NORTE</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DEL NORTE</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DEL NORTE</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DEL NORTE</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DEL NORTE</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DEL NORTE</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DEL NORTE</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DEL NORTE</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DEL NORTE</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DEL NORTE</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DEL NORTE</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DEL NORTE</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DEL NORTE</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DEL NORTE</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DEL NORTE</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93</v>
      </c>
      <c r="E10" s="130"/>
      <c r="F10" s="39"/>
      <c r="G10" s="571" t="s">
        <v>847</v>
      </c>
      <c r="H10" s="571"/>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54</v>
      </c>
      <c r="E17" s="39"/>
      <c r="F17" s="39"/>
      <c r="G17" s="575" t="s">
        <v>847</v>
      </c>
      <c r="H17" s="575"/>
      <c r="I17" s="576"/>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49</v>
      </c>
      <c r="E21" s="39"/>
      <c r="F21" s="39"/>
      <c r="G21" s="575" t="s">
        <v>847</v>
      </c>
      <c r="H21" s="575"/>
      <c r="I21" s="576"/>
      <c r="J21" s="173">
        <f>'REPORT 3'!$J$44</f>
        <v>0</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202</v>
      </c>
      <c r="G28" s="575" t="s">
        <v>847</v>
      </c>
      <c r="H28" s="575"/>
      <c r="I28" s="576"/>
      <c r="J28" s="175">
        <f>'ARREST REPORT'!$G$18</f>
        <v>0</v>
      </c>
    </row>
    <row r="31" spans="1:10" ht="15" x14ac:dyDescent="0.25">
      <c r="G31" s="569" t="s">
        <v>816</v>
      </c>
      <c r="H31" s="569"/>
      <c r="I31" s="570"/>
      <c r="J31" s="171" t="s">
        <v>827</v>
      </c>
    </row>
    <row r="32" spans="1:10" s="1" customFormat="1" ht="15" x14ac:dyDescent="0.25">
      <c r="G32" s="575" t="s">
        <v>847</v>
      </c>
      <c r="H32" s="575"/>
      <c r="I32" s="576"/>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Tamara Sweeney</cp:lastModifiedBy>
  <cp:lastPrinted>2018-08-28T17:54:34Z</cp:lastPrinted>
  <dcterms:created xsi:type="dcterms:W3CDTF">2010-06-09T19:05:00Z</dcterms:created>
  <dcterms:modified xsi:type="dcterms:W3CDTF">2022-09-29T22:27:33Z</dcterms:modified>
</cp:coreProperties>
</file>