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13_ncr:1_{D848DE0D-00E2-41D5-B3F4-EBFC499CF219}"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0496" windowHeight="7620" tabRatio="876" firstSheet="1" activeTab="3"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<sst xmlns="http://schemas.openxmlformats.org/spreadsheetml/2006/main" count="2423" uniqueCount="968">
  <si>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</si>
  <si>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</si>
  <si>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</si>
  <si>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</si>
  <si>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</si>
  <si>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</si>
  <si>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</si>
  <si>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</si>
  <si>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</si>
  <si>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</si>
  <si>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</si>
  <si>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</si>
  <si>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</si>
  <si>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</si>
  <si>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</si>
  <si>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</si>
  <si>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</si>
  <si>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</si>
  <si>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</si>
  <si>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</si>
  <si>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</si>
  <si>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</si>
  <si>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</si>
  <si>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</si>
  <si>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</si>
  <si>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</si>
  <si>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</si>
  <si>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</si>
  <si>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</si>
  <si>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</si>
  <si>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</si>
  <si>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</si>
  <si>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</si>
  <si>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</si>
  <si>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</si>
  <si>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</si>
  <si>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</si>
  <si>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</si>
  <si>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</si>
  <si>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</si>
  <si>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</si>
  <si>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</si>
  <si>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</si>
  <si>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</si>
  <si>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</si>
  <si>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</si>
  <si>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</si>
  <si>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</si>
  <si>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</si>
  <si>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</si>
  <si>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</si>
  <si>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</si>
  <si>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</si>
  <si>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</si>
  <si>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</si>
  <si>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</si>
  <si>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</si>
  <si>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</si>
  <si>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</si>
  <si>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</si>
  <si>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</si>
  <si>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</si>
  <si>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</si>
  <si>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</si>
  <si>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</si>
  <si>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</si>
  <si>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</si>
  <si>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</si>
  <si>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</si>
  <si>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</si>
  <si>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</si>
  <si>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</si>
  <si>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</si>
  <si>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</si>
  <si>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</si>
  <si>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</si>
  <si>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</si>
  <si>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</si>
  <si>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</si>
  <si>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</si>
  <si>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</si>
  <si>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</si>
  <si>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</si>
  <si>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</si>
  <si>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</si>
  <si>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</si>
  <si>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</si>
  <si>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</si>
  <si>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</si>
  <si>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</si>
  <si>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</si>
  <si>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</si>
  <si>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</si>
  <si>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</si>
  <si>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</si>
  <si>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</si>
  <si>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</si>
  <si>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</si>
  <si>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</si>
  <si>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</si>
  <si>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</si>
  <si>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</si>
  <si>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</si>
  <si>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</si>
  <si>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</si>
  <si>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</si>
  <si>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</si>
  <si>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</si>
  <si>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</si>
  <si>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</si>
  <si>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</si>
  <si>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</si>
  <si>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</si>
  <si>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</si>
  <si>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</si>
  <si>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</si>
  <si>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</si>
  <si>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</si>
  <si>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</si>
  <si>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</si>
  <si>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</si>
  <si>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</si>
  <si>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</si>
  <si>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</si>
  <si>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</si>
  <si>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</si>
  <si>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</si>
  <si>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</si>
  <si>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</si>
  <si>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</si>
  <si>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</si>
  <si>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</si>
  <si>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</si>
  <si>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</si>
  <si>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</si>
  <si>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</si>
  <si>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</si>
  <si>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</si>
  <si>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</si>
  <si>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</si>
  <si>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</si>
  <si>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</si>
  <si>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</si>
  <si>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</si>
  <si>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</si>
  <si>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</si>
  <si>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</si>
  <si>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</si>
  <si>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</si>
  <si>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</si>
  <si>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</si>
  <si>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</si>
  <si>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</si>
  <si>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</si>
  <si>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</si>
  <si>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</si>
  <si>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</si>
  <si>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</si>
  <si>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</si>
  <si>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</si>
  <si>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</si>
  <si>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</si>
  <si>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</si>
  <si>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</si>
  <si>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</si>
  <si>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</si>
  <si>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</si>
  <si>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</si>
  <si>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</si>
  <si>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</si>
  <si>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</si>
  <si>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</si>
  <si>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</si>
  <si>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</si>
  <si>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</si>
  <si>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</si>
  <si>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</si>
  <si>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</si>
  <si>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</si>
  <si>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</si>
  <si>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</si>
  <si>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</si>
  <si>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</si>
  <si>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</si>
  <si>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</si>
  <si>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</si>
  <si>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</si>
  <si>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</si>
  <si>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</si>
  <si>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</si>
  <si>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</si>
  <si>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</si>
  <si>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</si>
  <si>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</si>
  <si>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</si>
  <si>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</si>
  <si>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</si>
  <si>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</si>
  <si>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</si>
  <si>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</si>
  <si>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</si>
  <si>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</si>
  <si>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</si>
  <si>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</si>
  <si>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</si>
  <si>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</si>
  <si>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</si>
  <si>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</si>
  <si>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</si>
  <si>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</si>
  <si>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</si>
  <si>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</si>
  <si>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</si>
  <si>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</si>
  <si>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</si>
  <si>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</si>
  <si>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</si>
  <si>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</si>
  <si>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</si>
  <si>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</si>
  <si>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</si>
  <si>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</si>
  <si>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</si>
  <si>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</si>
  <si>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</si>
  <si>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</si>
  <si>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</si>
  <si>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</si>
  <si>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</si>
  <si>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</si>
  <si>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</si>
  <si>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</si>
  <si>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</si>
  <si>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</si>
  <si>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</si>
  <si>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</si>
  <si>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</si>
  <si>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</si>
  <si>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</si>
  <si>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</si>
  <si>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</si>
  <si>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</si>
  <si>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</si>
  <si>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</si>
  <si>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</si>
  <si>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</si>
  <si>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</si>
  <si>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</si>
  <si>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</si>
  <si>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</si>
  <si>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</si>
  <si>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</si>
  <si>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</si>
  <si>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</si>
  <si>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</si>
  <si>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</si>
  <si>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</si>
  <si>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</si>
  <si>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</si>
  <si>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</si>
  <si>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</si>
  <si>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</si>
  <si>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</si>
  <si>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</si>
  <si>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</si>
  <si>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</si>
  <si>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</si>
  <si>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</si>
  <si>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</si>
  <si>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</si>
  <si>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</si>
  <si>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</si>
  <si>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</si>
  <si>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</si>
  <si>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</si>
  <si>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</si>
  <si>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</si>
  <si>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</si>
  <si>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</si>
  <si>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</si>
  <si>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</si>
  <si>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</si>
  <si>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</si>
  <si>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</si>
  <si>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</si>
  <si>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</si>
  <si>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</si>
  <si>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</si>
  <si>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</si>
  <si>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</si>
  <si>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</si>
  <si>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</si>
  <si>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</si>
  <si>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</si>
  <si>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</si>
  <si>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</si>
  <si>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</si>
  <si>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</si>
  <si>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</si>
  <si>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</si>
  <si>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</si>
  <si>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</si>
  <si>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</si>
  <si>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</si>
  <si>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</si>
  <si>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</si>
  <si>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</si>
  <si>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</si>
  <si>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</si>
  <si>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</si>
  <si>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</si>
  <si>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</si>
  <si>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</si>
  <si>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</si>
  <si>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</si>
  <si>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</si>
  <si>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</si>
  <si>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</si>
  <si>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</si>
  <si>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</si>
  <si>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</si>
  <si>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</si>
  <si>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</si>
  <si>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</si>
  <si>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</si>
  <si>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</si>
  <si>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</si>
  <si>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</si>
  <si>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</si>
  <si>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</si>
  <si>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</si>
  <si>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</si>
  <si>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</si>
  <si>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</si>
  <si>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</si>
  <si>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</si>
  <si>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</si>
  <si>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</si>
  <si>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</si>
  <si>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</si>
  <si>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</si>
  <si>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</si>
  <si>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</si>
  <si>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</si>
  <si>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</si>
  <si>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</si>
  <si>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</si>
  <si>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</si>
  <si>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</si>
  <si>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</si>
  <si>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</si>
  <si>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</si>
  <si>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</si>
  <si>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</si>
  <si>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</si>
  <si>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</si>
  <si>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</si>
  <si>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</si>
  <si>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</si>
  <si>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</si>
  <si>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</si>
  <si>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</si>
  <si>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</si>
  <si>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</si>
  <si>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</si>
  <si>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</si>
  <si>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</si>
  <si>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</si>
  <si>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</si>
  <si>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</si>
  <si>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</si>
  <si>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</si>
  <si>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</si>
  <si>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</si>
  <si>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</si>
  <si>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</si>
  <si>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</si>
  <si>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</si>
  <si>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</si>
  <si>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</si>
  <si>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</si>
  <si>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</si>
  <si>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</si>
  <si>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</si>
  <si>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</si>
  <si>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</si>
  <si>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</si>
  <si>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</si>
  <si>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</si>
  <si>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</si>
  <si>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</si>
  <si>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</si>
  <si>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</si>
  <si>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</si>
  <si>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</si>
  <si>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</si>
  <si>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</si>
  <si>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</si>
  <si>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</si>
  <si>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</si>
  <si>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</si>
  <si>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</si>
  <si>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</si>
  <si>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</si>
  <si>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</si>
  <si>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</si>
  <si>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</si>
  <si>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</si>
  <si>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</si>
  <si>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</si>
  <si>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</si>
  <si>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</si>
  <si>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</si>
  <si>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</si>
  <si>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</si>
  <si>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</si>
  <si>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</si>
  <si>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</si>
  <si>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</si>
  <si>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</si>
  <si>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</si>
  <si>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</si>
  <si>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</si>
  <si>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</si>
  <si>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</si>
  <si>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</si>
  <si>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</si>
  <si>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</si>
  <si>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</si>
  <si>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</si>
  <si>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</si>
  <si>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</si>
  <si>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</si>
  <si>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</si>
  <si>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</si>
  <si>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</si>
  <si>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</si>
  <si>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</si>
  <si>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</si>
  <si>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</si>
  <si>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</si>
  <si>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</si>
  <si>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</si>
  <si>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</si>
  <si>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</si>
  <si>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</si>
  <si>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</si>
  <si>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</si>
  <si>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</si>
  <si>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</si>
  <si>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</si>
  <si>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</si>
  <si>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</si>
  <si>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</si>
  <si>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</si>
  <si>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</si>
  <si>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</si>
  <si>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</si>
  <si>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</si>
  <si>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</si>
  <si>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</si>
  <si>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</si>
  <si>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</si>
  <si>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</si>
  <si>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</si>
  <si>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</si>
  <si>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</si>
  <si>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</si>
  <si>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</si>
  <si>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</si>
  <si>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</si>
  <si>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</si>
  <si>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</si>
  <si>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</si>
  <si>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</si>
  <si>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</si>
  <si>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</si>
  <si>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</si>
  <si>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</si>
  <si>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</si>
  <si>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</si>
  <si>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</si>
  <si>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</si>
  <si>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</si>
  <si>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</si>
  <si>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</si>
  <si>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</si>
  <si>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</si>
  <si>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</si>
  <si>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</si>
  <si>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</si>
  <si>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</si>
  <si>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</si>
  <si>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</si>
  <si>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</si>
  <si>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</si>
  <si>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</si>
  <si>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</si>
  <si>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</si>
  <si>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</si>
  <si>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</si>
  <si>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</si>
  <si>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</si>
  <si>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</si>
  <si>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</si>
  <si>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</si>
  <si>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</si>
  <si>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</si>
  <si>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</si>
  <si>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</si>
  <si>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</si>
  <si>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</si>
  <si>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</si>
  <si>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</si>
  <si>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</si>
  <si>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</si>
  <si>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</si>
  <si>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</si>
  <si>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</si>
  <si>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</si>
  <si>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</si>
  <si>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</si>
  <si>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</si>
  <si>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</si>
  <si>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</si>
  <si>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</si>
  <si>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</si>
  <si>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</si>
  <si>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</si>
  <si>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</si>
  <si>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</si>
  <si>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</si>
  <si>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</si>
  <si>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</si>
  <si>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</si>
  <si>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</si>
  <si>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</si>
  <si>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</si>
  <si>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</si>
  <si>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</si>
  <si>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</si>
  <si>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</si>
  <si>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</si>
  <si>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</si>
  <si>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</si>
  <si>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</si>
  <si>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</si>
  <si>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</si>
  <si>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</si>
  <si>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</si>
  <si>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</si>
  <si>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</si>
  <si>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</si>
  <si>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</si>
  <si>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</si>
  <si>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</si>
  <si>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</si>
  <si>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</si>
  <si>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</si>
  <si>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</si>
  <si>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</si>
  <si>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</si>
  <si>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</si>
  <si>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</si>
  <si>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</si>
  <si>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</si>
  <si>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</si>
  <si>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</si>
  <si>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</si>
  <si>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</si>
  <si>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</si>
  <si>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</si>
  <si>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</si>
  <si>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</si>
  <si>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</si>
  <si>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</si>
  <si>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</si>
  <si>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</si>
  <si>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</si>
  <si>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</si>
  <si>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</si>
  <si>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</si>
  <si>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</si>
  <si>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</si>
  <si>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</si>
  <si>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</si>
  <si>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</si>
  <si>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</si>
  <si>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</si>
  <si>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</si>
  <si>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</si>
  <si>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</si>
  <si>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</si>
  <si>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</si>
  <si>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</si>
  <si>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</si>
  <si>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</si>
  <si>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</si>
  <si>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</si>
  <si>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</si>
  <si>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</si>
  <si>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</si>
  <si>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</si>
  <si>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</si>
  <si>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</si>
  <si>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</si>
  <si>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</si>
  <si>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</si>
  <si>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</si>
  <si>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</si>
  <si>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</si>
  <si>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</si>
  <si>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</si>
  <si>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</si>
  <si>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</si>
  <si>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</si>
  <si>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</si>
  <si>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</si>
  <si>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</si>
  <si>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</si>
  <si>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</si>
  <si>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</si>
  <si>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</si>
  <si>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</si>
  <si>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</si>
  <si>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</si>
  <si>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</si>
  <si>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</si>
  <si>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</si>
  <si>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</si>
  <si>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</si>
  <si>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</si>
  <si>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</si>
  <si>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</si>
  <si>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</si>
  <si>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</si>
  <si>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</si>
  <si>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</si>
  <si>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</si>
  <si>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</si>
  <si>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</si>
  <si>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</si>
  <si>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</si>
  <si>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</si>
  <si>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</si>
  <si>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</si>
  <si>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</si>
  <si>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</si>
  <si>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</si>
  <si>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</si>
  <si>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</si>
  <si>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</si>
  <si>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</si>
  <si>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</si>
  <si>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</si>
  <si>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</si>
  <si>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</si>
  <si>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</si>
  <si>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</si>
  <si>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</si>
  <si>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</si>
  <si>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</si>
  <si>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</si>
  <si>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</si>
  <si>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</si>
  <si>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</si>
  <si>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</si>
  <si>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</si>
  <si>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</si>
  <si>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</si>
  <si>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</si>
  <si>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</si>
  <si>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</si>
  <si>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</si>
  <si>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</si>
  <si>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</si>
  <si>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</si>
  <si>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</si>
  <si>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</si>
  <si>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</si>
  <si>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</si>
  <si>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</si>
  <si>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</si>
  <si>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</si>
  <si>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</si>
  <si>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</si>
  <si>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</si>
  <si>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</si>
  <si>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</si>
  <si>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</si>
  <si>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</si>
  <si>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</si>
  <si>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</si>
  <si>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</si>
  <si>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</si>
  <si>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</si>
  <si>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</si>
  <si>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</si>
  <si>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</si>
  <si>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</si>
  <si>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</si>
  <si>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</si>
  <si>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</si>
  <si>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</si>
  <si>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</si>
  <si>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</si>
  <si>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</si>
  <si>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</si>
  <si>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</si>
  <si>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</si>
  <si>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</si>
  <si>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</si>
  <si>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</si>
  <si>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</si>
  <si>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</si>
  <si>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</si>
  <si>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</si>
  <si>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</si>
  <si>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</si>
  <si>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</si>
  <si>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</si>
  <si>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</si>
  <si>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</si>
  <si>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</si>
  <si>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</si>
  <si>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</si>
  <si>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</si>
  <si>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</si>
  <si>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</si>
  <si>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</si>
  <si>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</si>
  <si>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</si>
  <si>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</si>
  <si>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</si>
  <si>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</si>
  <si>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</si>
  <si>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</si>
  <si>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</si>
  <si>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</si>
  <si>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</si>
  <si>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</si>
  <si>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</si>
  <si>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</si>
  <si>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</si>
  <si>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</si>
  <si>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</si>
  <si>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</si>
  <si>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</si>
  <si>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</si>
  <si>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</si>
  <si>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</si>
  <si>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</si>
  <si>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</si>
  <si>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</si>
  <si>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</si>
  <si>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</si>
  <si>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</si>
  <si>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</si>
  <si>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</si>
  <si>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</si>
  <si>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</si>
  <si>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</si>
  <si>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</si>
  <si>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</si>
  <si>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</si>
  <si>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</si>
  <si>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</si>
  <si>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</si>
  <si>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</si>
  <si>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</si>
  <si>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</si>
  <si>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</si>
  <si>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</si>
  <si>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</si>
  <si>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</si>
  <si>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</si>
  <si>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</si>
  <si>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</si>
  <si>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</si>
  <si>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</si>
  <si>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</si>
  <si>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</si>
  <si>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</si>
  <si>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</si>
  <si>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</si>
  <si>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</si>
  <si>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</si>
  <si>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</si>
  <si>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</si>
  <si>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</si>
  <si>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</si>
  <si>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</si>
  <si>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</si>
  <si>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</si>
  <si>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</si>
  <si>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</si>
  <si>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</si>
  <si>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</si>
  <si>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</si>
  <si>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</si>
  <si>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</si>
  <si>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</si>
  <si>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</si>
  <si>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</si>
  <si>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</si>
  <si>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</si>
  <si>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</si>
  <si>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</si>
  <si>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</si>
  <si>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</si>
  <si>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</si>
  <si>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</si>
  <si>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</si>
  <si>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</si>
  <si>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</si>
  <si>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</si>
  <si>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</si>
  <si>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</si>
  <si>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</si>
  <si>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</si>
  <si>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</si>
  <si>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</si>
  <si>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</si>
  <si>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</si>
  <si>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</si>
  <si>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</si>
  <si>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</si>
  <si>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</si>
  <si>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</si>
  <si>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</si>
  <si>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</si>
  <si>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</si>
  <si>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</si>
  <si>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</si>
  <si>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</si>
  <si>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</si>
  <si>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</si>
  <si>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</si>
  <si>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</si>
  <si>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</si>
  <si>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</si>
  <si>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</si>
  <si>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</si>
  <si>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</si>
  <si>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</si>
  <si>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</si>
  <si>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</si>
  <si>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</si>
  <si>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</si>
  <si>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</si>
  <si>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</si>
  <si>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</si>
  <si>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</si>
  <si>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</si>
  <si>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</si>
  <si>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</si>
  <si>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</si>
  <si>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</si>
  <si>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</si>
  <si>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</si>
  <si>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</si>
  <si>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</si>
  <si>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</si>
  <si>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</si>
  <si>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</si>
  <si>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</si>
  <si>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</si>
  <si>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</si>
  <si>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</si>
  <si>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</si>
  <si>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</si>
  <si>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</si>
  <si>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</si>
  <si>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</si>
  <si>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</si>
  <si>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</si>
  <si>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</si>
  <si>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</si>
  <si>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</si>
  <si>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</si>
  <si>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</si>
  <si>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</si>
  <si>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</si>
  <si>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</si>
  <si>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</si>
  <si>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</si>
  <si>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</si>
  <si>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</si>
  <si>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</si>
  <si>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</si>
  <si>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</si>
  <si>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</si>
  <si>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</si>
  <si>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</si>
  <si>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</si>
  <si>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</si>
  <si>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</si>
  <si>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</si>
  <si>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</si>
  <si>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</si>
  <si>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</si>
  <si>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</si>
  <si>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</si>
  <si>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</si>
  <si>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</si>
  <si>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</si>
  <si>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</si>
  <si>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</si>
  <si>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</si>
  <si>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</si>
  <si>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</si>
  <si>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</si>
  <si>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</si>
  <si>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</si>
  <si>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</si>
  <si>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</si>
  <si>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</si>
  <si>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</si>
  <si>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</si>
  <si>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</si>
  <si>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</si>
  <si>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</si>
  <si>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</si>
  <si>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</si>
  <si>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</si>
  <si>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</si>
  <si>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In 2018, our department made some coding adjustments to our Violation of Probation Petitions, which accounts for the drop in Subsequent Petitions and rise in Subsequent Actions.</t>
  </si>
  <si>
    <t>The Butte County Juvenile crime rate has decreased by 67% over the previous 9 years. Our total arrest rates for felony, misdemeanor and status offenses pursuant to DOJ data has fallen from 1150 arrests in 2011 to 384 arrests in 2019. Since 2014, our year over year arrest rates have continued to stabilize.  The decline in arrests has also reduced the number of juveniles placed on wardship probation since 2011. When comparing 2019 and 2018 first time wardships, our numbers have dropped from mid 40's to mid 20's. Our recidivism numbers dropped slightly both in our 6 and 12 month rates. The overall decline and stabilization of juvenile crime in Butte County can partially be attributed to the strategies applied in our county utilizing JJCPA and YOBG funding. The use of a validated risk and needs tool has allowed our agency to target and case plan the criminogenic needs of our higher risk population while diverting our lower risk populations to more appropriate diversion based programming. The JJCPA/YOBG funds has given us the opportunity to expand our programming capacity for our higher risk youth by providing after school services, counseling, substance abuse screening, gender specific programming for boys and girls, recreational activities, vocational trainiing, restorative justice, parent education, job readiness, independent life skills education, electronic monitoring, Strengthening Families Program, and the Fresh Start Youth Farm.
Funding is also applied to staff training and professional development in an effort to keep staff current on the latest trends in evidence based programming.
In addition to these programs that are applied to our high risk population, funding is also being provided to the Boys and Girls Club of the North Valley to support preventative programming and reduce referrals to the criminal justice system.
Wardship Outcomes
The 6 month Felony/Misdemeanor Recidivism Rate for the wardship population was 8.9% (based on 157 individual juveniles who began wardship supervision for the first time between 1/1/2016 and 12/31/2019).
The 12 month Felony/Misdemeanor Recidivism Rate for the wardship population was 15.1% (based on 145 individual juveniles who began wardship supervision for the first time between 1/1/2016 and 6/30/2019).</t>
  </si>
  <si>
    <t>Boys and Girls Club of the North Valley</t>
  </si>
  <si>
    <t>CAMP</t>
  </si>
  <si>
    <t>The BCPD contracts directly with a Licensed MFT to provide both on and off-site individual, group, and family counseling services.  The therapist works closely with the BCPD staff, and provides counseling services that enhance youths' ability to remain in a community/family setting. Services provided by the MFT include the assessment, treatment, counseling, and case management for at-risk youth; intervention, testing, evaluation, counseling, and guidance for a caseload of individual clients and client groups; screening and evaluation of mentally ill persons and persons experiencing life stress; interviewing clients to collect personal history; making preliminary diagnoses for review by the Juvenile Court and the BCPD; provision of casework services and implementation of treatment plans for at-risk youth and their families; provision of personal and group therapy and counseling; development and implementation of guidance, counseling, and treatment plans; teaching socialization and coping skills; and advising youth and their families of community resources. Licensed MFTs, Clinical Social Workers and Mental Health Counselors utilize current best practices, including those that are Evidence-Based.</t>
  </si>
  <si>
    <t>The Boys and Girls Club operates expanded learning programs and activities for youth aged 12 to 17. Facilities provide safe and supervised environments wherein professional youth development staff guide more than 200 youth members each day in positive and life-enhancing programs and activities. The three teen centers in Butte County operate five days a week, and oftentimes on weekends, providing hours ranging from 20 to 30 hours a week during the school year and throughout the summer.
The Boys and Girls Club, under the direction of the BCPD, provides staff services and related events to youth in and out of custody under the jurisdiction of Juvenile Court. Services provided include: workforce readiness, financial literacy, diversity programs, academic support, GED preparation, college exploration programs and tours, entrepreneurial opportunities, job skills training, health and wellness programs, relationship and resilience building programs, character and leadership development, service learning opportunities, arts, sports, fitness, and recreation programs. The Boys and Girls Club provides five (5) staff daily to facilitate activities at Juvenile Hall, with each day of programming lasting over five hours.  There are also designated staff in each community to support youth transition in Chico, Oroville, and Paradise.  Programs and services are specifically designed to meet the Boys and Girls Club's three priority outcome areas: Academic success - graduate from high school ready for college, trade school, military, or employment; Good character and citizenship - be an engaged citizen involved with the community, register to vote, and model strong character; and Healthy lifestyles - adopt a healthy diet, practice healthy lifestyle choices, and make a lifelong commitment to fitness.</t>
  </si>
  <si>
    <t>Support Services</t>
  </si>
  <si>
    <t>BBQs for Juveniles</t>
  </si>
  <si>
    <t>Girls Circle</t>
  </si>
  <si>
    <t xml:space="preserve">The BCPD utilizes Girls Circle, a gender-responsive circle model and intervention program developed by the One Circle Foundation.  The One Circle Foundation promotes resiliency and healthy relationships in youth and communities with research-based, gender-responsive circle program models and best practices. The Girls Circle program is designed using EBP. It incorporates Motivational Interviewing, Cultural Responsivity, strengths-based approaches, and trauma-responsive practices. Studies in 2005 and 2007 revealed statistically significant improvement for girls in six long-term outcomes, including an increase in self-efficacy, a decrease in self-harming behavior, a decrease in rates of alcohol use, an increase in attachment to school, an increase in positive body image, and increases in social support.  Water and snacks are provided in an effort to incentivize the programming, an essential key to achieving buy-in. Many of our youth come from lower socio-economic areas and may lack the resources necessary to bring their own drinks and snacks to the program. Nutrition is paramount to healthy development and will improve the ability of youth to participate and focus during these activities.  </t>
  </si>
  <si>
    <t xml:space="preserve">The BCPD developed a youth sports team called "The Defenders." The team provides youth with the opportunity to participate in approximately four different sporting events each year.  In addition to coaching, Probation Officers play on the teams with the youth. Studies indicate that formal youth mentoring programs can promote positive outcomes, such as improved self-esteem, social skills and knowledge of career opportunities. The primary goals of this program are to assist the youth in developing pro-social skills and competencies, to replace aggressive tendencies with more acceptable choices, and to provide opportunities to practice these newly acquired skills.  Water and snacks are provided in an effort to incentivize the programming, an essential key to achieving buy-in. Many of our youth come from lower socio-economic areas and may lack the resources necessary to bring their own drinks and snacks to the program. Nutrition is paramount to healthy development and will improve the ability of youth to participate and focus during these activities. </t>
  </si>
  <si>
    <t>The BCPD, in coordination with the BCOE Regional Occupational Program (ROP), has introduced a vocational training class in welding for longer-term commitment youth. The curriculum is developed by the BCOE/ROP welding instructor with the goal of readying participating youth for extended educational or vocational opportunities.  Youth learn shop safety, project planning, and basic welding and metal manufacturing techniques. This project is designed to generate knowledge and evidenced-based vocational rehabilitation practices that improve employment rates and quality of employment for youth.</t>
  </si>
  <si>
    <t>Juvenile Related Trainings</t>
  </si>
  <si>
    <t xml:space="preserve">The BCPD utilizes a training program designed to keep staff current on EBP.  An emphasis is placed on EBP that have been found to significantly reduce problem behaviors, delinquency, and alcohol and drug use in youth, as well as improve social competencies and school performance.  Training opportunities utilizing EBP are desired. </t>
  </si>
  <si>
    <t>The Strengthening Families Program</t>
  </si>
  <si>
    <t>The SFP is a nationally and internationally recognized parent and family strengthening program for high-risk and general population families. SFP is an evidence-based family skills training program that significantly reduces problem behaviors, delinquency, and alcohol and drug use in youth. It also improves social competencies and school performance. The program is designed to decrease the maltreatment of children as parents strengthen the bond with their children and learn effective parenting skills. The program was originally developed for parents with histories of substance abuse.  A family meal is provided at each SFP session. Sharing a meal together can increase family well-being by encouraging communication and interaction and allowing families to bond together as a unit.  The program gives families the opportunity to provide reciprocal care, emotional support, hope, encouragement, and guidance. The program provides opportunities for participants to resolve conflicts, seek peace, and assist each other during challenging situations and crises.</t>
  </si>
  <si>
    <t>Fresh Start Youth Farm</t>
  </si>
  <si>
    <t>The BCPD facilitates the Fresh Start Youth Farm.  The youth plant, maintain, and harvest the garden, and they sell pre-ordered boxes of produce and flowers to members of the community. The program provides youth with opportunities to develop life skills, increase work readiness and self-efficacy, develop critical thinking skills, increase employment and education skills, and improve the connection with their communities. Funds generated from the Fresh Start Youth Farm are used by the youth to pay restitution to their victims. Restitution (a monetary payment to a victim to compensate them for the harm resulting from the offense) affords youthful offenders the opportunity to make the victims of their crimes whole. Restitution provides an alternative sanction with far less cost than incarceration.  Youth attitudes and behaviors can be changed from anti-social to pro-social by the use of accountability and treatment. Probation Officers use Motivational Interviewing techniques while working with youth.  Evaluations of programs that mentor youth have yielded evidence that quality relationships can lead to positive outcomes. In addition, work clothes were provided for job placement.</t>
  </si>
  <si>
    <t>Forward Thinking</t>
  </si>
  <si>
    <t xml:space="preserve">Supportive Services include:
Northern Valley Catholic Social Service (NVCSS) provides weekly services focusing on a range of subjects, including a drug and alcohol education program modeled after Dr. Stalcup's evidence-based relapse prevention model. In addition, NVCSS provides classes on social responsibility, cultural diversity, sex and health education, teen parenting, and life skills. Group sessions are provided to youth in Juvenile Hall after school and at lunchtime during the week. NVCSS assists staff with Aggression Replacement Training (ART) groups. ART is an intervention program, aimed at chronically aggressive 12 to 17 year olds, administered by trained staff to improve moral reasoning, aggression, and anger management. The goal is to reduce the risk of recidivism by facilitating pro-social changes in youths' attitudes and behaviors. Developed by Dr. Stalcup, the CIM Model is a client-derived approach to achieving and maintaining sobriety based on a process of analyzing and managing cravings with an individualized program of recovery activities.  
A local domestic violence service organization, Catalyst, provides training to medical, law enforcement, and social services agencies to enhance their knowledge of, and skills to work with, individuals and families experiencing domestic violence. Catalyst has a Teen Dating Violence Education and Prevention program consisting of interactive presentations designed to educate teens about the issues of dating abuse and building healthy relationships. Weekly discussion groups at Juvenile Hall focus on a variety of subjects, such as healthy and abusive dating relationships, communication skills, body image, self-esteem, relationships with family and friends, and other related topics.  Catalyst provides a teaching and mentoring relationship with youth. Evaluations of programs that mentor youth have provided evidence that quality relationships can lead to positive outcomes. 
Additional supportive services include vocational training, medical services, drug testing, various project participation, incentives, work experience, family planning and STDs/AIDS awareness, pet therapy, and independent living skills programs.  Additionally, the drug testing of juvenile participants is regular and random.  </t>
  </si>
  <si>
    <t>Moral Reconation Therapy</t>
  </si>
  <si>
    <t>Electronic Monitoring Program</t>
  </si>
  <si>
    <t>Rebound</t>
  </si>
  <si>
    <t>The BCPD contracts with a risk and needs assessment provider to maintain a complete system of ongoing risk screening and needs assessments. BCPD staff is trained in using the risk and needs assessment tool to aid in making crucial decisions in classifying youth appropriately and targeting interventions (Risk Principle). The BCPD has moved deeper into the implementation of EBP by developing case plans (Needs Principle), analyzing how programs are delivered, and addressing gaps in services (Treatment Principle). By evaluating how well programs are delivered, the BCPD can continue to improve protocols and processes regarding the utilization of the tool in the future (Fidelity Principle). Using a risk and needs assessment tool has allowed the BCPD to better manage youth and streamline operations.  This instrument provides greater validity, structure, and consistency to the decision-making process as it relates to risk and needs assessment. It also allows the BCPD to allocate resources more efficiently by targeting the most intensive interventions to the highest risk youth according to their individual needs. The utilization of a validated risk and needs assessment tool helps the BCPD effectively manage prevention services, and, most importantly, reduce offender recidivism. Scientifically validated risk and needs assessments are the foundation of the modern juvenile justice system. The tool provides a before-and-after snapshot, indicating whether youth were helped while under the care of the BCPD.</t>
  </si>
  <si>
    <t>Computer Software Maint.</t>
  </si>
  <si>
    <t>Various Trainings</t>
  </si>
  <si>
    <t>The Forward Thinking Journal Series is a cognitive-behavioral series that uses evidence-based strategies to assist youth involved in the criminal justice system in making positive changes to their thoughts, feelings and behaviors. Applying the information presented in the Interactive Journals to their own lives helps participants achieve their goals for responsible living.</t>
  </si>
  <si>
    <t>Moral Reconation Therapy (MRT) is a systematic treatment strategy that seeks to decrease recidivism among adult criminal offenders by increasing moral reasoning.</t>
  </si>
  <si>
    <t xml:space="preserve">The Juvenile Deputy Probation Officers complete intakes, conduct assessments, and write petitions, dispositional, and supplemental reports. Probation Officers supervise juvenile offenders on informal and formal probation, utilizing EBP and following the juveniles' case plans to ensure compliance with Court orders. The Juvenile Hall Counselors provide services to youth detained in the Juvenile Hall. 
Staff is assigned to the Global Positioning Services (GPS). The use of electronic monitoring lowers populations in Juvenile Hall.  The BCPD is committed to continuing its GPS caseload to make the community of Butte County safer for its residents. This service provides youth with a highly structured supervision program in the community as an alternative to institutionalization. GPS offers cost effectiveness, a flexible sentencing alternative, an opportunity for immediate sanction, more intensive supervision, and increased community safety. A case plan and detention release criteria evaluation are completed and utilized for each youth prior to consideration for release back into the community. Moderate to high-risk youth supervised with a GPS monitor have a greater likelihood of success.
Staff is assigned to facilitate the Strengthening Families Program (SFP). The SFP is a nationally and internationally recognized parent and family strengthening program for high-risk and general population families. SFP is an evidence-based family skills training program that significantly reduces problem behaviors, delinquency, and alcohol and drug use in youth. It also improves social competencies and school performance. The program is designed to decrease the maltreatment of children as parents strengthen the bond with their children and learn effective parenting skills. The program was originally developed for parents with histories of substance abuse.  A family meal is provided at each SFP session. Sharing a meal together can increase family well-being by encouraging communication and interaction and allowing families to bond together as a unit.  The program gives families the opportunity to provide reciprocal care, emotional support, hope, encouragement, and guidance. The program provides opportunities for participants to resolve conflicts, seek peace, and assist each other during challenging situations and crises.
</t>
  </si>
  <si>
    <t>A Juvenile Deputy Probation Officer is assigned to Electronic Monitoring. The use of electronic monitoring lowers populations in Juvenile Hall.  The BCPD is committed to continuing its Global Positioning Services (GPS) caseload to make the community of Butte County safer for its residents. This service provides youth with a highly structured supervision program in the community as an alternative to institutionalization. GPS offers cost effectiveness, a flexible sentencing alternative, an opportunity for immediate sanction, more intensive supervision, and increased community safety. A case plan and detention release criteria evaluation are completed and utilized for each youth prior to consideration for release back into the community. Moderate to high-risk youth supervised with a GPS monitor have a greater likelihood of success.</t>
  </si>
  <si>
    <t xml:space="preserve">The Rebound Diversion Program provides the youth and their parent/guardian with in-person information regarding the Juvenile Justice System.  Youth referred to the program must be first time offenders and alleged to have committed a low-level offense.  The program occurs one time per month on a Saturday, and is facilitated by a Probation Officer, a Juvenile Hall Counselor and a Public Defender. Referrals to community based services are made upon request of the youth and/or parent/guardian.      </t>
  </si>
  <si>
    <t>Shawnie Hurte</t>
  </si>
  <si>
    <t>Administrative Analyst Supervisor</t>
  </si>
  <si>
    <t>530.551.4399</t>
  </si>
  <si>
    <t>shurte@buttecounty.net</t>
  </si>
  <si>
    <t>Program Manager</t>
  </si>
  <si>
    <t>530.552.4394</t>
  </si>
  <si>
    <t>jhard@buttecounty.net</t>
  </si>
  <si>
    <t>Jennifer Hard</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</si>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</sst>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ard@buttecounty.net" TargetMode="External"/><Relationship Id="rId1" Type="http://schemas.openxmlformats.org/officeDocument/2006/relationships/hyperlink" Target="mailto:shurte@buttecounty.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28"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441406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965</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5.0999999999999996"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409</v>
      </c>
      <c r="B24" s="266"/>
      <c r="C24" s="266"/>
      <c r="D24" s="266"/>
      <c r="E24" s="267"/>
      <c r="F24" s="268">
        <v>44105</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957</v>
      </c>
      <c r="B27" s="252"/>
      <c r="C27" s="252"/>
      <c r="D27" s="252"/>
      <c r="E27" s="253"/>
      <c r="F27" s="251" t="s">
        <v>958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959</v>
      </c>
      <c r="B29" s="242"/>
      <c r="C29" s="243"/>
      <c r="D29" s="254" t="s">
        <v>960</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964</v>
      </c>
      <c r="B32" s="245"/>
      <c r="C32" s="245"/>
      <c r="D32" s="245"/>
      <c r="E32" s="245"/>
      <c r="F32" s="244" t="s">
        <v>961</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962</v>
      </c>
      <c r="B34" s="242"/>
      <c r="C34" s="243"/>
      <c r="D34" s="263" t="s">
        <v>963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966</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35"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6.1"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R30" sqref="R30"/>
    </sheetView>
  </sheetViews>
  <sheetFormatPr defaultRowHeight="13.2" x14ac:dyDescent="0.25"/>
  <cols>
    <col min="1" max="1" width="3.5546875" style="39" customWidth="1"/>
    <col min="2" max="4" width="9.109375" style="39"/>
    <col min="5" max="6" width="6.44140625" style="39" customWidth="1"/>
    <col min="7" max="14" width="5.5546875" style="39" customWidth="1"/>
    <col min="15" max="15" width="6.554687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Butte</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28</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37</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140</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c r="J14" s="291"/>
      <c r="K14" s="97"/>
      <c r="L14" s="97"/>
      <c r="M14" s="97"/>
      <c r="N14" s="97"/>
      <c r="O14" s="98"/>
    </row>
    <row r="15" spans="1:24" ht="13.8" x14ac:dyDescent="0.25">
      <c r="A15" s="91"/>
      <c r="B15" s="45"/>
      <c r="C15" s="128"/>
      <c r="D15" s="128"/>
      <c r="E15" s="296" t="s">
        <v>815</v>
      </c>
      <c r="F15" s="296"/>
      <c r="G15" s="296"/>
      <c r="H15" s="296"/>
      <c r="I15" s="288"/>
      <c r="J15" s="289"/>
      <c r="K15" s="97"/>
      <c r="L15" s="97"/>
      <c r="M15" s="97"/>
      <c r="N15" s="97"/>
      <c r="O15" s="98"/>
    </row>
    <row r="16" spans="1:24" ht="14.4" x14ac:dyDescent="0.3">
      <c r="A16" s="102"/>
      <c r="B16" s="45"/>
      <c r="C16" s="128"/>
      <c r="D16" s="128"/>
      <c r="E16" s="298" t="s">
        <v>827</v>
      </c>
      <c r="F16" s="298"/>
      <c r="G16" s="298"/>
      <c r="H16" s="298"/>
      <c r="I16" s="292">
        <f>SUM(I14:J15)</f>
        <v>0</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c r="J20" s="291"/>
      <c r="K20" s="97"/>
      <c r="L20" s="97"/>
      <c r="M20" s="97"/>
      <c r="N20" s="97"/>
      <c r="O20" s="98"/>
    </row>
    <row r="21" spans="1:24" ht="13.8" x14ac:dyDescent="0.25">
      <c r="A21" s="102"/>
      <c r="B21" s="128"/>
      <c r="C21" s="128"/>
      <c r="D21" s="128"/>
      <c r="E21" s="296" t="s">
        <v>818</v>
      </c>
      <c r="F21" s="296"/>
      <c r="G21" s="296"/>
      <c r="H21" s="296"/>
      <c r="I21" s="309"/>
      <c r="J21" s="310"/>
      <c r="K21" s="97"/>
      <c r="L21" s="97"/>
      <c r="M21" s="97"/>
      <c r="N21" s="97"/>
      <c r="O21" s="98"/>
    </row>
    <row r="22" spans="1:24" ht="13.8" x14ac:dyDescent="0.25">
      <c r="A22" s="102"/>
      <c r="B22" s="128"/>
      <c r="C22" s="128"/>
      <c r="D22" s="128"/>
      <c r="E22" s="297" t="s">
        <v>819</v>
      </c>
      <c r="F22" s="297"/>
      <c r="G22" s="297"/>
      <c r="H22" s="297"/>
      <c r="I22" s="290"/>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0</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6" activePane="bottomLeft" state="frozen"/>
      <selection activeCell="B1" sqref="B1"/>
      <selection pane="bottomLeft" activeCell="A48" sqref="A48:O54"/>
    </sheetView>
  </sheetViews>
  <sheetFormatPr defaultRowHeight="13.2" x14ac:dyDescent="0.25"/>
  <cols>
    <col min="1" max="1" width="3.5546875" style="39" customWidth="1"/>
    <col min="2" max="4" width="9.109375" style="39"/>
    <col min="5" max="6" width="6.5546875" style="39" customWidth="1"/>
    <col min="7" max="14" width="5.5546875" style="39" customWidth="1"/>
    <col min="15" max="15" width="6.554687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Butte</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140</v>
      </c>
      <c r="K7" s="360"/>
      <c r="L7" s="45"/>
      <c r="M7" s="45"/>
      <c r="N7" s="45"/>
      <c r="O7" s="92"/>
    </row>
    <row r="8" spans="1:37" ht="14.1" customHeight="1" x14ac:dyDescent="0.25">
      <c r="A8" s="91"/>
      <c r="B8" s="128"/>
      <c r="C8" s="128"/>
      <c r="D8" s="353" t="s">
        <v>890</v>
      </c>
      <c r="E8" s="354"/>
      <c r="F8" s="354"/>
      <c r="G8" s="354"/>
      <c r="H8" s="354"/>
      <c r="I8" s="355"/>
      <c r="J8" s="361">
        <v>0</v>
      </c>
      <c r="K8" s="362"/>
      <c r="L8" s="125"/>
      <c r="M8" s="125"/>
      <c r="N8" s="125"/>
      <c r="O8" s="126"/>
      <c r="P8" s="214"/>
    </row>
    <row r="9" spans="1:37" ht="14.1" customHeight="1" x14ac:dyDescent="0.25">
      <c r="A9" s="91"/>
      <c r="B9" s="128"/>
      <c r="C9" s="128"/>
      <c r="D9" s="356" t="s">
        <v>827</v>
      </c>
      <c r="E9" s="357"/>
      <c r="F9" s="357"/>
      <c r="G9" s="357"/>
      <c r="H9" s="357"/>
      <c r="I9" s="358"/>
      <c r="J9" s="337">
        <f>SUM(I7:J8)</f>
        <v>140</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18</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14</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59</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46</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0</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13</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59</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44</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c r="K32" s="370"/>
      <c r="L32" s="125"/>
      <c r="M32" s="125"/>
      <c r="N32" s="125"/>
      <c r="O32" s="126"/>
      <c r="P32" s="214"/>
    </row>
    <row r="33" spans="1:37" ht="14.1" customHeight="1" x14ac:dyDescent="0.25">
      <c r="A33" s="91"/>
      <c r="B33" s="45"/>
      <c r="C33" s="45"/>
      <c r="D33" s="329" t="s">
        <v>815</v>
      </c>
      <c r="E33" s="330"/>
      <c r="F33" s="330"/>
      <c r="G33" s="330"/>
      <c r="H33" s="330"/>
      <c r="I33" s="368"/>
      <c r="J33" s="335"/>
      <c r="K33" s="336"/>
      <c r="L33" s="125"/>
      <c r="M33" s="125"/>
      <c r="N33" s="125"/>
      <c r="O33" s="126"/>
      <c r="P33" s="214"/>
    </row>
    <row r="34" spans="1:37" ht="14.1" customHeight="1" x14ac:dyDescent="0.25">
      <c r="A34" s="91"/>
      <c r="B34" s="45"/>
      <c r="C34" s="45"/>
      <c r="D34" s="340" t="s">
        <v>827</v>
      </c>
      <c r="E34" s="340"/>
      <c r="F34" s="340"/>
      <c r="G34" s="340"/>
      <c r="H34" s="340"/>
      <c r="I34" s="340"/>
      <c r="J34" s="337">
        <f>SUM(J32:K33)</f>
        <v>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c r="K37" s="291"/>
      <c r="L37" s="125"/>
      <c r="M37" s="125"/>
      <c r="N37" s="125"/>
      <c r="O37" s="126"/>
      <c r="P37" s="214"/>
    </row>
    <row r="38" spans="1:37" s="1" customFormat="1" ht="14.1" customHeight="1" x14ac:dyDescent="0.3">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t="s">
        <v>926</v>
      </c>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tabSelected="1" zoomScaleNormal="100" workbookViewId="0">
      <pane ySplit="5" topLeftCell="A6" activePane="bottomLeft" state="frozen"/>
      <selection pane="bottomLeft" activeCell="A6" sqref="A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Butte</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4" t="s">
        <v>967</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76</v>
      </c>
      <c r="H9" s="386"/>
      <c r="I9" s="183"/>
    </row>
    <row r="10" spans="1:21" ht="13.8" x14ac:dyDescent="0.25">
      <c r="A10" s="165"/>
      <c r="B10" s="206"/>
      <c r="C10" s="397" t="s">
        <v>872</v>
      </c>
      <c r="D10" s="397"/>
      <c r="E10" s="397"/>
      <c r="F10" s="397"/>
      <c r="G10" s="395">
        <v>308</v>
      </c>
      <c r="H10" s="395"/>
      <c r="I10" s="183"/>
    </row>
    <row r="11" spans="1:21" ht="13.8" x14ac:dyDescent="0.25">
      <c r="A11" s="165"/>
      <c r="B11" s="206"/>
      <c r="C11" s="396" t="s">
        <v>873</v>
      </c>
      <c r="D11" s="396"/>
      <c r="E11" s="396"/>
      <c r="F11" s="396"/>
      <c r="G11" s="386">
        <v>0</v>
      </c>
      <c r="H11" s="386"/>
      <c r="I11" s="183"/>
    </row>
    <row r="12" spans="1:21" ht="14.4" x14ac:dyDescent="0.3">
      <c r="A12" s="165"/>
      <c r="B12" s="177"/>
      <c r="C12" s="298" t="s">
        <v>827</v>
      </c>
      <c r="D12" s="298"/>
      <c r="E12" s="298"/>
      <c r="F12" s="298"/>
      <c r="G12" s="392">
        <f>SUM(G9:H11)</f>
        <v>384</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5">
        <f>SUM(G16:H17)</f>
        <v>0</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6"/>
      <c r="H23" s="406"/>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5">
        <f>SUM(G22:H25)</f>
        <v>0</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Butte</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927</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632" zoomScaleNormal="100" workbookViewId="0">
      <selection activeCell="P878" sqref="P878"/>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Butte</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Butte</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Butte</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929</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t="s">
        <v>513</v>
      </c>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v>775230</v>
      </c>
      <c r="F132" s="448"/>
      <c r="G132" s="448"/>
      <c r="H132" s="448"/>
      <c r="I132" s="449"/>
      <c r="J132" s="449"/>
    </row>
    <row r="133" spans="1:16" x14ac:dyDescent="0.25">
      <c r="A133" s="502" t="s">
        <v>528</v>
      </c>
      <c r="B133" s="502"/>
      <c r="C133" s="502"/>
      <c r="D133" s="502"/>
      <c r="E133" s="431"/>
      <c r="F133" s="431"/>
      <c r="G133" s="432"/>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775230</v>
      </c>
      <c r="F142" s="436"/>
      <c r="G142" s="436">
        <f>SUM(G132:G141)</f>
        <v>0</v>
      </c>
      <c r="H142" s="436"/>
      <c r="I142" s="436">
        <f>SUM(I132:I141)</f>
        <v>0</v>
      </c>
      <c r="J142" s="436"/>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460" t="s">
        <v>954</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Butte</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t="s">
        <v>932</v>
      </c>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0" t="s">
        <v>517</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c r="H184" s="448"/>
      <c r="I184" s="449"/>
      <c r="J184" s="449"/>
    </row>
    <row r="185" spans="1:20" x14ac:dyDescent="0.25">
      <c r="A185" s="444" t="s">
        <v>528</v>
      </c>
      <c r="B185" s="445"/>
      <c r="C185" s="445"/>
      <c r="D185" s="446"/>
      <c r="E185" s="431">
        <v>291476</v>
      </c>
      <c r="F185" s="431"/>
      <c r="G185" s="432">
        <v>6222</v>
      </c>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v>55264</v>
      </c>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346740</v>
      </c>
      <c r="F194" s="436"/>
      <c r="G194" s="436">
        <f>SUM(G184:G193)</f>
        <v>6222</v>
      </c>
      <c r="H194" s="436"/>
      <c r="I194" s="436">
        <f>SUM(I184:I193)</f>
        <v>0</v>
      </c>
      <c r="J194" s="436"/>
    </row>
    <row r="195" spans="1:19" s="1" customFormat="1" ht="14.25" customHeight="1" x14ac:dyDescent="0.25">
      <c r="A195" s="485" t="s">
        <v>861</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862</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300" t="s">
        <v>945</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Butte</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8"/>
      <c r="C233" s="518"/>
      <c r="D233" s="519"/>
      <c r="E233" s="505" t="s">
        <v>929</v>
      </c>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20" t="s">
        <v>913</v>
      </c>
      <c r="B235" s="521"/>
      <c r="C235" s="521"/>
      <c r="D235" s="522"/>
      <c r="E235" s="470" t="s">
        <v>483</v>
      </c>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v>62323</v>
      </c>
      <c r="F239" s="448"/>
      <c r="G239" s="448"/>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62323</v>
      </c>
      <c r="F247" s="436"/>
      <c r="G247" s="436">
        <f>SUM(G237:G246)</f>
        <v>0</v>
      </c>
      <c r="H247" s="436"/>
      <c r="I247" s="436">
        <f>SUM(I237:I246)</f>
        <v>0</v>
      </c>
      <c r="J247" s="436"/>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x14ac:dyDescent="0.25">
      <c r="A252" s="300" t="s">
        <v>930</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848</v>
      </c>
      <c r="B288" s="351"/>
      <c r="C288" s="351"/>
      <c r="D288" s="351"/>
      <c r="E288" s="351"/>
      <c r="F288" s="351"/>
      <c r="G288" s="351"/>
      <c r="H288" s="348" t="str">
        <f>'CONTACT INFORMATION'!$A$24</f>
        <v>Butte</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t="s">
        <v>928</v>
      </c>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3" t="s">
        <v>808</v>
      </c>
      <c r="B293" s="524"/>
      <c r="C293" s="524"/>
      <c r="D293" s="525"/>
      <c r="E293" s="470" t="s">
        <v>517</v>
      </c>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c r="H297" s="448"/>
      <c r="I297" s="449"/>
      <c r="J297" s="449"/>
    </row>
    <row r="298" spans="1:10" x14ac:dyDescent="0.25">
      <c r="A298" s="444" t="s">
        <v>530</v>
      </c>
      <c r="B298" s="445"/>
      <c r="C298" s="445"/>
      <c r="D298" s="446"/>
      <c r="E298" s="431">
        <v>100000</v>
      </c>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t="s">
        <v>933</v>
      </c>
      <c r="B302" s="429"/>
      <c r="C302" s="429"/>
      <c r="D302" s="430"/>
      <c r="E302" s="431">
        <v>2500</v>
      </c>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102500</v>
      </c>
      <c r="F305" s="436"/>
      <c r="G305" s="436">
        <f>SUM(G295:G304)</f>
        <v>0</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t="s">
        <v>931</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848</v>
      </c>
      <c r="B346" s="351"/>
      <c r="C346" s="351"/>
      <c r="D346" s="351"/>
      <c r="E346" s="351"/>
      <c r="F346" s="351"/>
      <c r="G346" s="351"/>
      <c r="H346" s="348" t="str">
        <f>'CONTACT INFORMATION'!$A$24</f>
        <v>Butte</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6" t="s">
        <v>499</v>
      </c>
      <c r="F349" s="527"/>
      <c r="G349" s="527"/>
      <c r="H349" s="527"/>
      <c r="I349" s="527"/>
      <c r="J349" s="528"/>
    </row>
    <row r="350" spans="1:10" x14ac:dyDescent="0.25">
      <c r="A350" s="494" t="s">
        <v>853</v>
      </c>
      <c r="B350" s="495"/>
      <c r="C350" s="495"/>
      <c r="D350" s="496"/>
      <c r="E350" s="529"/>
      <c r="F350" s="530"/>
      <c r="G350" s="530"/>
      <c r="H350" s="530"/>
      <c r="I350" s="530"/>
      <c r="J350" s="531"/>
    </row>
    <row r="351" spans="1:10" x14ac:dyDescent="0.25">
      <c r="A351" s="523" t="s">
        <v>808</v>
      </c>
      <c r="B351" s="524"/>
      <c r="C351" s="524"/>
      <c r="D351" s="525"/>
      <c r="E351" s="470" t="s">
        <v>499</v>
      </c>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v>1019</v>
      </c>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1019</v>
      </c>
      <c r="H363" s="436"/>
      <c r="I363" s="436">
        <f>SUM(I353:I362)</f>
        <v>0</v>
      </c>
      <c r="J363" s="436"/>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300" t="s">
        <v>936</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848</v>
      </c>
      <c r="B404" s="351"/>
      <c r="C404" s="351"/>
      <c r="D404" s="351"/>
      <c r="E404" s="351"/>
      <c r="F404" s="351"/>
      <c r="G404" s="351"/>
      <c r="H404" s="348" t="str">
        <f>'CONTACT INFORMATION'!$A$24</f>
        <v>Butte</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6" t="s">
        <v>934</v>
      </c>
      <c r="F407" s="527"/>
      <c r="G407" s="527"/>
      <c r="H407" s="527"/>
      <c r="I407" s="527"/>
      <c r="J407" s="528"/>
    </row>
    <row r="408" spans="1:10" x14ac:dyDescent="0.25">
      <c r="A408" s="494" t="s">
        <v>853</v>
      </c>
      <c r="B408" s="495"/>
      <c r="C408" s="495"/>
      <c r="D408" s="496"/>
      <c r="E408" s="529"/>
      <c r="F408" s="530"/>
      <c r="G408" s="530"/>
      <c r="H408" s="530"/>
      <c r="I408" s="530"/>
      <c r="J408" s="531"/>
    </row>
    <row r="409" spans="1:10" x14ac:dyDescent="0.25">
      <c r="A409" s="523" t="s">
        <v>808</v>
      </c>
      <c r="B409" s="524"/>
      <c r="C409" s="524"/>
      <c r="D409" s="525"/>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v>1140</v>
      </c>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1140</v>
      </c>
      <c r="H421" s="436"/>
      <c r="I421" s="436">
        <f>SUM(I411:I420)</f>
        <v>0</v>
      </c>
      <c r="J421" s="436"/>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300" t="s">
        <v>935</v>
      </c>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848</v>
      </c>
      <c r="B462" s="351"/>
      <c r="C462" s="351"/>
      <c r="D462" s="351"/>
      <c r="E462" s="351"/>
      <c r="F462" s="351"/>
      <c r="G462" s="351"/>
      <c r="H462" s="348" t="str">
        <f>'CONTACT INFORMATION'!$A$24</f>
        <v>Butte</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6" t="s">
        <v>506</v>
      </c>
      <c r="F465" s="527"/>
      <c r="G465" s="527"/>
      <c r="H465" s="527"/>
      <c r="I465" s="527"/>
      <c r="J465" s="528"/>
    </row>
    <row r="466" spans="1:10" x14ac:dyDescent="0.25">
      <c r="A466" s="494" t="s">
        <v>853</v>
      </c>
      <c r="B466" s="495"/>
      <c r="C466" s="495"/>
      <c r="D466" s="496"/>
      <c r="E466" s="529"/>
      <c r="F466" s="530"/>
      <c r="G466" s="530"/>
      <c r="H466" s="530"/>
      <c r="I466" s="530"/>
      <c r="J466" s="531"/>
    </row>
    <row r="467" spans="1:10" x14ac:dyDescent="0.25">
      <c r="A467" s="523" t="s">
        <v>808</v>
      </c>
      <c r="B467" s="524"/>
      <c r="C467" s="524"/>
      <c r="D467" s="525"/>
      <c r="E467" s="470" t="s">
        <v>506</v>
      </c>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v>1657</v>
      </c>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1657</v>
      </c>
      <c r="H479" s="436"/>
      <c r="I479" s="436">
        <f>SUM(I469:I478)</f>
        <v>0</v>
      </c>
      <c r="J479" s="436"/>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300" t="s">
        <v>937</v>
      </c>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848</v>
      </c>
      <c r="B520" s="351"/>
      <c r="C520" s="351"/>
      <c r="D520" s="351"/>
      <c r="E520" s="351"/>
      <c r="F520" s="351"/>
      <c r="G520" s="351"/>
      <c r="H520" s="348" t="str">
        <f>'CONTACT INFORMATION'!$A$24</f>
        <v>Butte</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6" t="s">
        <v>938</v>
      </c>
      <c r="F523" s="527"/>
      <c r="G523" s="527"/>
      <c r="H523" s="527"/>
      <c r="I523" s="527"/>
      <c r="J523" s="528"/>
    </row>
    <row r="524" spans="1:10" ht="12.75" customHeight="1" x14ac:dyDescent="0.25">
      <c r="A524" s="494" t="s">
        <v>853</v>
      </c>
      <c r="B524" s="495"/>
      <c r="C524" s="495"/>
      <c r="D524" s="496"/>
      <c r="E524" s="529"/>
      <c r="F524" s="530"/>
      <c r="G524" s="530"/>
      <c r="H524" s="530"/>
      <c r="I524" s="530"/>
      <c r="J524" s="531"/>
    </row>
    <row r="525" spans="1:10" x14ac:dyDescent="0.25">
      <c r="A525" s="523" t="s">
        <v>808</v>
      </c>
      <c r="B525" s="524"/>
      <c r="C525" s="524"/>
      <c r="D525" s="525"/>
      <c r="E525" s="470" t="s">
        <v>507</v>
      </c>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t="s">
        <v>951</v>
      </c>
      <c r="B534" s="429"/>
      <c r="C534" s="429"/>
      <c r="D534" s="430"/>
      <c r="E534" s="431"/>
      <c r="F534" s="431"/>
      <c r="G534" s="432">
        <v>3051</v>
      </c>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3051</v>
      </c>
      <c r="H537" s="436"/>
      <c r="I537" s="436">
        <f>SUM(I527:I536)</f>
        <v>0</v>
      </c>
      <c r="J537" s="436"/>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300" t="s">
        <v>939</v>
      </c>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848</v>
      </c>
      <c r="B578" s="351"/>
      <c r="C578" s="351"/>
      <c r="D578" s="351"/>
      <c r="E578" s="351"/>
      <c r="F578" s="351"/>
      <c r="G578" s="351"/>
      <c r="H578" s="348" t="str">
        <f>'CONTACT INFORMATION'!$A$24</f>
        <v>Butte</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6" t="s">
        <v>940</v>
      </c>
      <c r="F581" s="527"/>
      <c r="G581" s="527"/>
      <c r="H581" s="527"/>
      <c r="I581" s="527"/>
      <c r="J581" s="528"/>
    </row>
    <row r="582" spans="1:10" ht="12.75" customHeight="1" x14ac:dyDescent="0.25">
      <c r="A582" s="494" t="s">
        <v>853</v>
      </c>
      <c r="B582" s="495"/>
      <c r="C582" s="495"/>
      <c r="D582" s="496"/>
      <c r="E582" s="529"/>
      <c r="F582" s="530"/>
      <c r="G582" s="530"/>
      <c r="H582" s="530"/>
      <c r="I582" s="530"/>
      <c r="J582" s="531"/>
    </row>
    <row r="583" spans="1:10" x14ac:dyDescent="0.25">
      <c r="A583" s="523" t="s">
        <v>808</v>
      </c>
      <c r="B583" s="524"/>
      <c r="C583" s="524"/>
      <c r="D583" s="525"/>
      <c r="E583" s="470" t="s">
        <v>497</v>
      </c>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v>38000</v>
      </c>
      <c r="H585" s="448"/>
      <c r="I585" s="449"/>
      <c r="J585" s="449"/>
    </row>
    <row r="586" spans="1:10" x14ac:dyDescent="0.25">
      <c r="A586" s="444" t="s">
        <v>528</v>
      </c>
      <c r="B586" s="445"/>
      <c r="C586" s="445"/>
      <c r="D586" s="446"/>
      <c r="E586" s="431"/>
      <c r="F586" s="431"/>
      <c r="G586" s="432">
        <v>18716</v>
      </c>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56716</v>
      </c>
      <c r="H595" s="436"/>
      <c r="I595" s="436">
        <f>SUM(I585:I594)</f>
        <v>0</v>
      </c>
      <c r="J595" s="436"/>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300" t="s">
        <v>941</v>
      </c>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848</v>
      </c>
      <c r="B636" s="351"/>
      <c r="C636" s="351"/>
      <c r="D636" s="351"/>
      <c r="E636" s="351"/>
      <c r="F636" s="351"/>
      <c r="G636" s="351"/>
      <c r="H636" s="348" t="str">
        <f>'CONTACT INFORMATION'!$A$24</f>
        <v>Butte</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6" t="s">
        <v>942</v>
      </c>
      <c r="F639" s="527"/>
      <c r="G639" s="527"/>
      <c r="H639" s="527"/>
      <c r="I639" s="527"/>
      <c r="J639" s="528"/>
    </row>
    <row r="640" spans="1:10" x14ac:dyDescent="0.25">
      <c r="A640" s="494" t="s">
        <v>853</v>
      </c>
      <c r="B640" s="495"/>
      <c r="C640" s="495"/>
      <c r="D640" s="496"/>
      <c r="E640" s="529"/>
      <c r="F640" s="530"/>
      <c r="G640" s="530"/>
      <c r="H640" s="530"/>
      <c r="I640" s="530"/>
      <c r="J640" s="531"/>
    </row>
    <row r="641" spans="1:10" x14ac:dyDescent="0.25">
      <c r="A641" s="523" t="s">
        <v>808</v>
      </c>
      <c r="B641" s="524"/>
      <c r="C641" s="524"/>
      <c r="D641" s="525"/>
      <c r="E641" s="470" t="s">
        <v>491</v>
      </c>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v>2482</v>
      </c>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2482</v>
      </c>
      <c r="H653" s="436"/>
      <c r="I653" s="436">
        <f>SUM(I643:I652)</f>
        <v>0</v>
      </c>
      <c r="J653" s="436"/>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300" t="s">
        <v>943</v>
      </c>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848</v>
      </c>
      <c r="B694" s="351"/>
      <c r="C694" s="351"/>
      <c r="D694" s="351"/>
      <c r="E694" s="351"/>
      <c r="F694" s="351"/>
      <c r="G694" s="351"/>
      <c r="H694" s="348" t="str">
        <f>'CONTACT INFORMATION'!$A$24</f>
        <v>Butte</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6" t="s">
        <v>944</v>
      </c>
      <c r="F697" s="527"/>
      <c r="G697" s="527"/>
      <c r="H697" s="527"/>
      <c r="I697" s="527"/>
      <c r="J697" s="528"/>
    </row>
    <row r="698" spans="1:10" x14ac:dyDescent="0.25">
      <c r="A698" s="494" t="s">
        <v>853</v>
      </c>
      <c r="B698" s="495"/>
      <c r="C698" s="495"/>
      <c r="D698" s="496"/>
      <c r="E698" s="529"/>
      <c r="F698" s="530"/>
      <c r="G698" s="530"/>
      <c r="H698" s="530"/>
      <c r="I698" s="530"/>
      <c r="J698" s="531"/>
    </row>
    <row r="699" spans="1:10" x14ac:dyDescent="0.25">
      <c r="A699" s="523" t="s">
        <v>808</v>
      </c>
      <c r="B699" s="524"/>
      <c r="C699" s="524"/>
      <c r="D699" s="525"/>
      <c r="E699" s="470" t="s">
        <v>517</v>
      </c>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v>614</v>
      </c>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614</v>
      </c>
      <c r="H711" s="436"/>
      <c r="I711" s="436">
        <f>SUM(I701:I710)</f>
        <v>0</v>
      </c>
      <c r="J711" s="436"/>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300" t="s">
        <v>952</v>
      </c>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848</v>
      </c>
      <c r="B752" s="351"/>
      <c r="C752" s="351"/>
      <c r="D752" s="351"/>
      <c r="E752" s="351"/>
      <c r="F752" s="351"/>
      <c r="G752" s="351"/>
      <c r="H752" s="348" t="str">
        <f>'CONTACT INFORMATION'!$A$24</f>
        <v>Butte</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6" t="s">
        <v>946</v>
      </c>
      <c r="F755" s="527"/>
      <c r="G755" s="527"/>
      <c r="H755" s="527"/>
      <c r="I755" s="527"/>
      <c r="J755" s="528"/>
    </row>
    <row r="756" spans="1:10" x14ac:dyDescent="0.25">
      <c r="A756" s="494" t="s">
        <v>853</v>
      </c>
      <c r="B756" s="495"/>
      <c r="C756" s="495"/>
      <c r="D756" s="496"/>
      <c r="E756" s="529"/>
      <c r="F756" s="530"/>
      <c r="G756" s="530"/>
      <c r="H756" s="530"/>
      <c r="I756" s="530"/>
      <c r="J756" s="531"/>
    </row>
    <row r="757" spans="1:10" x14ac:dyDescent="0.25">
      <c r="A757" s="523" t="s">
        <v>808</v>
      </c>
      <c r="B757" s="524"/>
      <c r="C757" s="524"/>
      <c r="D757" s="525"/>
      <c r="E757" s="470" t="s">
        <v>517</v>
      </c>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v>1077</v>
      </c>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1077</v>
      </c>
      <c r="H769" s="436"/>
      <c r="I769" s="436">
        <f>SUM(I759:I768)</f>
        <v>0</v>
      </c>
      <c r="J769" s="436"/>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300" t="s">
        <v>953</v>
      </c>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848</v>
      </c>
      <c r="B810" s="351"/>
      <c r="C810" s="351"/>
      <c r="D810" s="351"/>
      <c r="E810" s="351"/>
      <c r="F810" s="351"/>
      <c r="G810" s="351"/>
      <c r="H810" s="348" t="str">
        <f>'CONTACT INFORMATION'!$A$24</f>
        <v>Butte</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6" t="s">
        <v>947</v>
      </c>
      <c r="F813" s="527"/>
      <c r="G813" s="527"/>
      <c r="H813" s="527"/>
      <c r="I813" s="527"/>
      <c r="J813" s="528"/>
    </row>
    <row r="814" spans="1:10" x14ac:dyDescent="0.25">
      <c r="A814" s="494" t="s">
        <v>853</v>
      </c>
      <c r="B814" s="495"/>
      <c r="C814" s="495"/>
      <c r="D814" s="496"/>
      <c r="E814" s="529"/>
      <c r="F814" s="530"/>
      <c r="G814" s="530"/>
      <c r="H814" s="530"/>
      <c r="I814" s="530"/>
      <c r="J814" s="531"/>
    </row>
    <row r="815" spans="1:10" x14ac:dyDescent="0.25">
      <c r="A815" s="523" t="s">
        <v>808</v>
      </c>
      <c r="B815" s="524"/>
      <c r="C815" s="524"/>
      <c r="D815" s="525"/>
      <c r="E815" s="470" t="s">
        <v>482</v>
      </c>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v>109707</v>
      </c>
      <c r="H817" s="448"/>
      <c r="I817" s="449"/>
      <c r="J817" s="449"/>
    </row>
    <row r="818" spans="1:10" x14ac:dyDescent="0.25">
      <c r="A818" s="444" t="s">
        <v>528</v>
      </c>
      <c r="B818" s="445"/>
      <c r="C818" s="445"/>
      <c r="D818" s="446"/>
      <c r="E818" s="431"/>
      <c r="F818" s="431"/>
      <c r="G818" s="432">
        <v>20552</v>
      </c>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130259</v>
      </c>
      <c r="H827" s="436"/>
      <c r="I827" s="436">
        <f>SUM(I817:I826)</f>
        <v>0</v>
      </c>
      <c r="J827" s="436"/>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300" t="s">
        <v>955</v>
      </c>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848</v>
      </c>
      <c r="B868" s="351"/>
      <c r="C868" s="351"/>
      <c r="D868" s="351"/>
      <c r="E868" s="351"/>
      <c r="F868" s="351"/>
      <c r="G868" s="351"/>
      <c r="H868" s="348" t="str">
        <f>'CONTACT INFORMATION'!$A$24</f>
        <v>Butte</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6" t="s">
        <v>948</v>
      </c>
      <c r="F871" s="527"/>
      <c r="G871" s="527"/>
      <c r="H871" s="527"/>
      <c r="I871" s="527"/>
      <c r="J871" s="528"/>
    </row>
    <row r="872" spans="1:10" x14ac:dyDescent="0.25">
      <c r="A872" s="494" t="s">
        <v>853</v>
      </c>
      <c r="B872" s="495"/>
      <c r="C872" s="495"/>
      <c r="D872" s="496"/>
      <c r="E872" s="529"/>
      <c r="F872" s="530"/>
      <c r="G872" s="530"/>
      <c r="H872" s="530"/>
      <c r="I872" s="530"/>
      <c r="J872" s="531"/>
    </row>
    <row r="873" spans="1:10" x14ac:dyDescent="0.25">
      <c r="A873" s="523" t="s">
        <v>808</v>
      </c>
      <c r="B873" s="524"/>
      <c r="C873" s="524"/>
      <c r="D873" s="525"/>
      <c r="E873" s="470" t="s">
        <v>517</v>
      </c>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v>1680</v>
      </c>
      <c r="H875" s="448"/>
      <c r="I875" s="449"/>
      <c r="J875" s="449"/>
    </row>
    <row r="876" spans="1:10" x14ac:dyDescent="0.25">
      <c r="A876" s="444" t="s">
        <v>528</v>
      </c>
      <c r="B876" s="445"/>
      <c r="C876" s="445"/>
      <c r="D876" s="446"/>
      <c r="E876" s="431"/>
      <c r="F876" s="431"/>
      <c r="G876" s="432">
        <v>1222</v>
      </c>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2902</v>
      </c>
      <c r="H885" s="436"/>
      <c r="I885" s="436">
        <f>SUM(I875:I884)</f>
        <v>0</v>
      </c>
      <c r="J885" s="436"/>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300" t="s">
        <v>956</v>
      </c>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0" t="s">
        <v>848</v>
      </c>
      <c r="B926" s="351"/>
      <c r="C926" s="351"/>
      <c r="D926" s="351"/>
      <c r="E926" s="351"/>
      <c r="F926" s="351"/>
      <c r="G926" s="351"/>
      <c r="H926" s="348" t="str">
        <f>'CONTACT INFORMATION'!$A$24</f>
        <v>Butte</v>
      </c>
      <c r="I926" s="348"/>
      <c r="J926" s="349"/>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6" t="s">
        <v>207</v>
      </c>
      <c r="F929" s="527"/>
      <c r="G929" s="527"/>
      <c r="H929" s="527"/>
      <c r="I929" s="527"/>
      <c r="J929" s="528"/>
    </row>
    <row r="930" spans="1:10" x14ac:dyDescent="0.25">
      <c r="A930" s="494" t="s">
        <v>853</v>
      </c>
      <c r="B930" s="495"/>
      <c r="C930" s="495"/>
      <c r="D930" s="496"/>
      <c r="E930" s="529"/>
      <c r="F930" s="530"/>
      <c r="G930" s="530"/>
      <c r="H930" s="530"/>
      <c r="I930" s="530"/>
      <c r="J930" s="531"/>
    </row>
    <row r="931" spans="1:10" x14ac:dyDescent="0.25">
      <c r="A931" s="523" t="s">
        <v>808</v>
      </c>
      <c r="B931" s="524"/>
      <c r="C931" s="524"/>
      <c r="D931" s="525"/>
      <c r="E931" s="470" t="s">
        <v>517</v>
      </c>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0" t="s">
        <v>527</v>
      </c>
      <c r="B933" s="441"/>
      <c r="C933" s="441"/>
      <c r="D933" s="442"/>
      <c r="E933" s="448"/>
      <c r="F933" s="448"/>
      <c r="G933" s="448">
        <v>983239</v>
      </c>
      <c r="H933" s="448"/>
      <c r="I933" s="449"/>
      <c r="J933" s="449"/>
    </row>
    <row r="934" spans="1:10" x14ac:dyDescent="0.25">
      <c r="A934" s="444" t="s">
        <v>528</v>
      </c>
      <c r="B934" s="445"/>
      <c r="C934" s="445"/>
      <c r="D934" s="446"/>
      <c r="E934" s="431"/>
      <c r="F934" s="431"/>
      <c r="G934" s="432">
        <v>227030</v>
      </c>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t="s">
        <v>950</v>
      </c>
      <c r="B940" s="429"/>
      <c r="C940" s="429"/>
      <c r="D940" s="430"/>
      <c r="E940" s="431"/>
      <c r="F940" s="431"/>
      <c r="G940" s="432">
        <v>68510</v>
      </c>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1278779</v>
      </c>
      <c r="H943" s="436"/>
      <c r="I943" s="436">
        <f>SUM(I933:I942)</f>
        <v>0</v>
      </c>
      <c r="J943" s="436"/>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300" t="s">
        <v>949</v>
      </c>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Butte</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Butte</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Butte</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Butte</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Butte</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Butte</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35" customHeight="1" x14ac:dyDescent="0.25">
      <c r="A280" s="454" t="s">
        <v>854</v>
      </c>
      <c r="B280" s="518"/>
      <c r="C280" s="518"/>
      <c r="D280" s="519"/>
      <c r="E280" s="526"/>
      <c r="F280" s="527"/>
      <c r="G280" s="527"/>
      <c r="H280" s="527"/>
      <c r="I280" s="527"/>
      <c r="J280" s="528"/>
    </row>
    <row r="281" spans="1:10" ht="13.35"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35"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8">
        <f>SUM(E284:E293)</f>
        <v>0</v>
      </c>
      <c r="F294" s="559"/>
      <c r="G294" s="558">
        <f>SUM(G284:G293)</f>
        <v>0</v>
      </c>
      <c r="H294" s="559"/>
      <c r="I294" s="558">
        <f>SUM(I284:I293)</f>
        <v>0</v>
      </c>
      <c r="J294" s="559"/>
    </row>
    <row r="295" spans="1:10" ht="13.35" customHeight="1" x14ac:dyDescent="0.25">
      <c r="A295" s="485" t="s">
        <v>861</v>
      </c>
      <c r="B295" s="552"/>
      <c r="C295" s="552"/>
      <c r="D295" s="552"/>
      <c r="E295" s="552"/>
      <c r="F295" s="552"/>
      <c r="G295" s="552"/>
      <c r="H295" s="552"/>
      <c r="I295" s="552"/>
      <c r="J295" s="553"/>
    </row>
    <row r="296" spans="1:10" ht="13.35" customHeight="1" x14ac:dyDescent="0.25">
      <c r="A296" s="488" t="s">
        <v>862</v>
      </c>
      <c r="B296" s="554"/>
      <c r="C296" s="554"/>
      <c r="D296" s="554"/>
      <c r="E296" s="554"/>
      <c r="F296" s="554"/>
      <c r="G296" s="554"/>
      <c r="H296" s="554"/>
      <c r="I296" s="554"/>
      <c r="J296" s="555"/>
    </row>
    <row r="297" spans="1:10" ht="13.35" customHeight="1" x14ac:dyDescent="0.25">
      <c r="A297" s="488" t="s">
        <v>863</v>
      </c>
      <c r="B297" s="554"/>
      <c r="C297" s="554"/>
      <c r="D297" s="554"/>
      <c r="E297" s="554"/>
      <c r="F297" s="554"/>
      <c r="G297" s="554"/>
      <c r="H297" s="554"/>
      <c r="I297" s="554"/>
      <c r="J297" s="555"/>
    </row>
    <row r="298" spans="1:10" ht="13.35" customHeight="1" x14ac:dyDescent="0.25">
      <c r="A298" s="491" t="s">
        <v>864</v>
      </c>
      <c r="B298" s="556"/>
      <c r="C298" s="556"/>
      <c r="D298" s="556"/>
      <c r="E298" s="556"/>
      <c r="F298" s="556"/>
      <c r="G298" s="556"/>
      <c r="H298" s="556"/>
      <c r="I298" s="556"/>
      <c r="J298" s="557"/>
    </row>
    <row r="299" spans="1:10" ht="13.35"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Butte</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35" customHeight="1" x14ac:dyDescent="0.25">
      <c r="A333" s="454" t="s">
        <v>854</v>
      </c>
      <c r="B333" s="518"/>
      <c r="C333" s="518"/>
      <c r="D333" s="519"/>
      <c r="E333" s="526"/>
      <c r="F333" s="527"/>
      <c r="G333" s="527"/>
      <c r="H333" s="527"/>
      <c r="I333" s="527"/>
      <c r="J333" s="528"/>
    </row>
    <row r="334" spans="1:10" ht="13.35"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35"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8">
        <f>SUM(E337:E346)</f>
        <v>0</v>
      </c>
      <c r="F347" s="559"/>
      <c r="G347" s="558">
        <f>SUM(G337:G346)</f>
        <v>0</v>
      </c>
      <c r="H347" s="559"/>
      <c r="I347" s="558">
        <f>SUM(I337:I346)</f>
        <v>0</v>
      </c>
      <c r="J347" s="559"/>
    </row>
    <row r="348" spans="1:10" ht="13.35" customHeight="1" x14ac:dyDescent="0.25">
      <c r="A348" s="485" t="s">
        <v>861</v>
      </c>
      <c r="B348" s="552"/>
      <c r="C348" s="552"/>
      <c r="D348" s="552"/>
      <c r="E348" s="552"/>
      <c r="F348" s="552"/>
      <c r="G348" s="552"/>
      <c r="H348" s="552"/>
      <c r="I348" s="552"/>
      <c r="J348" s="553"/>
    </row>
    <row r="349" spans="1:10" ht="13.35" customHeight="1" x14ac:dyDescent="0.25">
      <c r="A349" s="488" t="s">
        <v>862</v>
      </c>
      <c r="B349" s="554"/>
      <c r="C349" s="554"/>
      <c r="D349" s="554"/>
      <c r="E349" s="554"/>
      <c r="F349" s="554"/>
      <c r="G349" s="554"/>
      <c r="H349" s="554"/>
      <c r="I349" s="554"/>
      <c r="J349" s="555"/>
    </row>
    <row r="350" spans="1:10" ht="13.35" customHeight="1" x14ac:dyDescent="0.25">
      <c r="A350" s="488" t="s">
        <v>863</v>
      </c>
      <c r="B350" s="554"/>
      <c r="C350" s="554"/>
      <c r="D350" s="554"/>
      <c r="E350" s="554"/>
      <c r="F350" s="554"/>
      <c r="G350" s="554"/>
      <c r="H350" s="554"/>
      <c r="I350" s="554"/>
      <c r="J350" s="555"/>
    </row>
    <row r="351" spans="1:10" ht="13.35" customHeight="1" x14ac:dyDescent="0.25">
      <c r="A351" s="491" t="s">
        <v>864</v>
      </c>
      <c r="B351" s="556"/>
      <c r="C351" s="556"/>
      <c r="D351" s="556"/>
      <c r="E351" s="556"/>
      <c r="F351" s="556"/>
      <c r="G351" s="556"/>
      <c r="H351" s="556"/>
      <c r="I351" s="556"/>
      <c r="J351" s="557"/>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Butte</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35" customHeight="1" x14ac:dyDescent="0.25">
      <c r="A387" s="454" t="s">
        <v>854</v>
      </c>
      <c r="B387" s="518"/>
      <c r="C387" s="518"/>
      <c r="D387" s="519"/>
      <c r="E387" s="526"/>
      <c r="F387" s="527"/>
      <c r="G387" s="527"/>
      <c r="H387" s="527"/>
      <c r="I387" s="527"/>
      <c r="J387" s="528"/>
    </row>
    <row r="388" spans="1:10" ht="13.35"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35"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8">
        <f>SUM(E391:E400)</f>
        <v>0</v>
      </c>
      <c r="F401" s="559"/>
      <c r="G401" s="558">
        <f>SUM(G391:G400)</f>
        <v>0</v>
      </c>
      <c r="H401" s="559"/>
      <c r="I401" s="558">
        <f>SUM(I391:I400)</f>
        <v>0</v>
      </c>
      <c r="J401" s="559"/>
    </row>
    <row r="402" spans="1:10" ht="13.35" customHeight="1" x14ac:dyDescent="0.25">
      <c r="A402" s="485" t="s">
        <v>861</v>
      </c>
      <c r="B402" s="552"/>
      <c r="C402" s="552"/>
      <c r="D402" s="552"/>
      <c r="E402" s="552"/>
      <c r="F402" s="552"/>
      <c r="G402" s="552"/>
      <c r="H402" s="552"/>
      <c r="I402" s="552"/>
      <c r="J402" s="553"/>
    </row>
    <row r="403" spans="1:10" ht="13.35" customHeight="1" x14ac:dyDescent="0.25">
      <c r="A403" s="488" t="s">
        <v>862</v>
      </c>
      <c r="B403" s="554"/>
      <c r="C403" s="554"/>
      <c r="D403" s="554"/>
      <c r="E403" s="554"/>
      <c r="F403" s="554"/>
      <c r="G403" s="554"/>
      <c r="H403" s="554"/>
      <c r="I403" s="554"/>
      <c r="J403" s="555"/>
    </row>
    <row r="404" spans="1:10" ht="13.35" customHeight="1" x14ac:dyDescent="0.25">
      <c r="A404" s="488" t="s">
        <v>863</v>
      </c>
      <c r="B404" s="554"/>
      <c r="C404" s="554"/>
      <c r="D404" s="554"/>
      <c r="E404" s="554"/>
      <c r="F404" s="554"/>
      <c r="G404" s="554"/>
      <c r="H404" s="554"/>
      <c r="I404" s="554"/>
      <c r="J404" s="555"/>
    </row>
    <row r="405" spans="1:10" ht="13.35" customHeight="1" x14ac:dyDescent="0.25">
      <c r="A405" s="491" t="s">
        <v>864</v>
      </c>
      <c r="B405" s="556"/>
      <c r="C405" s="556"/>
      <c r="D405" s="556"/>
      <c r="E405" s="556"/>
      <c r="F405" s="556"/>
      <c r="G405" s="556"/>
      <c r="H405" s="556"/>
      <c r="I405" s="556"/>
      <c r="J405" s="557"/>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Butte</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35" customHeight="1" x14ac:dyDescent="0.25">
      <c r="A441" s="454" t="s">
        <v>854</v>
      </c>
      <c r="B441" s="518"/>
      <c r="C441" s="518"/>
      <c r="D441" s="519"/>
      <c r="E441" s="526"/>
      <c r="F441" s="527"/>
      <c r="G441" s="527"/>
      <c r="H441" s="527"/>
      <c r="I441" s="527"/>
      <c r="J441" s="528"/>
    </row>
    <row r="442" spans="1:10" ht="13.35"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35"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8">
        <f>SUM(E445:E454)</f>
        <v>0</v>
      </c>
      <c r="F455" s="559"/>
      <c r="G455" s="558">
        <f>SUM(G445:G454)</f>
        <v>0</v>
      </c>
      <c r="H455" s="559"/>
      <c r="I455" s="558">
        <f>SUM(I445:I454)</f>
        <v>0</v>
      </c>
      <c r="J455" s="559"/>
    </row>
    <row r="456" spans="1:10" ht="13.35" customHeight="1" x14ac:dyDescent="0.25">
      <c r="A456" s="485" t="s">
        <v>861</v>
      </c>
      <c r="B456" s="552"/>
      <c r="C456" s="552"/>
      <c r="D456" s="552"/>
      <c r="E456" s="552"/>
      <c r="F456" s="552"/>
      <c r="G456" s="552"/>
      <c r="H456" s="552"/>
      <c r="I456" s="552"/>
      <c r="J456" s="553"/>
    </row>
    <row r="457" spans="1:10" ht="13.35" customHeight="1" x14ac:dyDescent="0.25">
      <c r="A457" s="488" t="s">
        <v>862</v>
      </c>
      <c r="B457" s="554"/>
      <c r="C457" s="554"/>
      <c r="D457" s="554"/>
      <c r="E457" s="554"/>
      <c r="F457" s="554"/>
      <c r="G457" s="554"/>
      <c r="H457" s="554"/>
      <c r="I457" s="554"/>
      <c r="J457" s="555"/>
    </row>
    <row r="458" spans="1:10" ht="13.35" customHeight="1" x14ac:dyDescent="0.25">
      <c r="A458" s="488" t="s">
        <v>863</v>
      </c>
      <c r="B458" s="554"/>
      <c r="C458" s="554"/>
      <c r="D458" s="554"/>
      <c r="E458" s="554"/>
      <c r="F458" s="554"/>
      <c r="G458" s="554"/>
      <c r="H458" s="554"/>
      <c r="I458" s="554"/>
      <c r="J458" s="555"/>
    </row>
    <row r="459" spans="1:10" ht="13.35" customHeight="1" x14ac:dyDescent="0.25">
      <c r="A459" s="491" t="s">
        <v>864</v>
      </c>
      <c r="B459" s="556"/>
      <c r="C459" s="556"/>
      <c r="D459" s="556"/>
      <c r="E459" s="556"/>
      <c r="F459" s="556"/>
      <c r="G459" s="556"/>
      <c r="H459" s="556"/>
      <c r="I459" s="556"/>
      <c r="J459" s="557"/>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Butte</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35" customHeight="1" x14ac:dyDescent="0.25">
      <c r="A495" s="454" t="s">
        <v>854</v>
      </c>
      <c r="B495" s="518"/>
      <c r="C495" s="518"/>
      <c r="D495" s="519"/>
      <c r="E495" s="526"/>
      <c r="F495" s="527"/>
      <c r="G495" s="527"/>
      <c r="H495" s="527"/>
      <c r="I495" s="527"/>
      <c r="J495" s="528"/>
    </row>
    <row r="496" spans="1:10" ht="13.35"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35"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8">
        <f>SUM(E499:E508)</f>
        <v>0</v>
      </c>
      <c r="F509" s="559"/>
      <c r="G509" s="558">
        <f>SUM(G499:G508)</f>
        <v>0</v>
      </c>
      <c r="H509" s="559"/>
      <c r="I509" s="558">
        <f>SUM(I499:I508)</f>
        <v>0</v>
      </c>
      <c r="J509" s="559"/>
    </row>
    <row r="510" spans="1:10" ht="13.35" customHeight="1" x14ac:dyDescent="0.25">
      <c r="A510" s="485" t="s">
        <v>861</v>
      </c>
      <c r="B510" s="552"/>
      <c r="C510" s="552"/>
      <c r="D510" s="552"/>
      <c r="E510" s="552"/>
      <c r="F510" s="552"/>
      <c r="G510" s="552"/>
      <c r="H510" s="552"/>
      <c r="I510" s="552"/>
      <c r="J510" s="553"/>
    </row>
    <row r="511" spans="1:10" ht="13.35" customHeight="1" x14ac:dyDescent="0.25">
      <c r="A511" s="488" t="s">
        <v>862</v>
      </c>
      <c r="B511" s="554"/>
      <c r="C511" s="554"/>
      <c r="D511" s="554"/>
      <c r="E511" s="554"/>
      <c r="F511" s="554"/>
      <c r="G511" s="554"/>
      <c r="H511" s="554"/>
      <c r="I511" s="554"/>
      <c r="J511" s="555"/>
    </row>
    <row r="512" spans="1:10" ht="13.35" customHeight="1" x14ac:dyDescent="0.25">
      <c r="A512" s="488" t="s">
        <v>863</v>
      </c>
      <c r="B512" s="554"/>
      <c r="C512" s="554"/>
      <c r="D512" s="554"/>
      <c r="E512" s="554"/>
      <c r="F512" s="554"/>
      <c r="G512" s="554"/>
      <c r="H512" s="554"/>
      <c r="I512" s="554"/>
      <c r="J512" s="555"/>
    </row>
    <row r="513" spans="1:10" ht="13.35" customHeight="1" x14ac:dyDescent="0.25">
      <c r="A513" s="491" t="s">
        <v>864</v>
      </c>
      <c r="B513" s="556"/>
      <c r="C513" s="556"/>
      <c r="D513" s="556"/>
      <c r="E513" s="556"/>
      <c r="F513" s="556"/>
      <c r="G513" s="556"/>
      <c r="H513" s="556"/>
      <c r="I513" s="556"/>
      <c r="J513" s="557"/>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Butte</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35" customHeight="1" x14ac:dyDescent="0.25">
      <c r="A549" s="454" t="s">
        <v>854</v>
      </c>
      <c r="B549" s="518"/>
      <c r="C549" s="518"/>
      <c r="D549" s="519"/>
      <c r="E549" s="526"/>
      <c r="F549" s="527"/>
      <c r="G549" s="527"/>
      <c r="H549" s="527"/>
      <c r="I549" s="527"/>
      <c r="J549" s="528"/>
    </row>
    <row r="550" spans="1:10" ht="13.35"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35"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8">
        <f>SUM(E553:E562)</f>
        <v>0</v>
      </c>
      <c r="F563" s="559"/>
      <c r="G563" s="558">
        <f>SUM(G553:G562)</f>
        <v>0</v>
      </c>
      <c r="H563" s="559"/>
      <c r="I563" s="558">
        <f>SUM(I553:I562)</f>
        <v>0</v>
      </c>
      <c r="J563" s="559"/>
    </row>
    <row r="564" spans="1:10" ht="13.35" customHeight="1" x14ac:dyDescent="0.25">
      <c r="A564" s="485" t="s">
        <v>861</v>
      </c>
      <c r="B564" s="552"/>
      <c r="C564" s="552"/>
      <c r="D564" s="552"/>
      <c r="E564" s="552"/>
      <c r="F564" s="552"/>
      <c r="G564" s="552"/>
      <c r="H564" s="552"/>
      <c r="I564" s="552"/>
      <c r="J564" s="553"/>
    </row>
    <row r="565" spans="1:10" ht="13.35" customHeight="1" x14ac:dyDescent="0.25">
      <c r="A565" s="488" t="s">
        <v>862</v>
      </c>
      <c r="B565" s="554"/>
      <c r="C565" s="554"/>
      <c r="D565" s="554"/>
      <c r="E565" s="554"/>
      <c r="F565" s="554"/>
      <c r="G565" s="554"/>
      <c r="H565" s="554"/>
      <c r="I565" s="554"/>
      <c r="J565" s="555"/>
    </row>
    <row r="566" spans="1:10" ht="13.35" customHeight="1" x14ac:dyDescent="0.25">
      <c r="A566" s="488" t="s">
        <v>863</v>
      </c>
      <c r="B566" s="554"/>
      <c r="C566" s="554"/>
      <c r="D566" s="554"/>
      <c r="E566" s="554"/>
      <c r="F566" s="554"/>
      <c r="G566" s="554"/>
      <c r="H566" s="554"/>
      <c r="I566" s="554"/>
      <c r="J566" s="555"/>
    </row>
    <row r="567" spans="1:10" ht="13.35" customHeight="1" x14ac:dyDescent="0.25">
      <c r="A567" s="491" t="s">
        <v>864</v>
      </c>
      <c r="B567" s="556"/>
      <c r="C567" s="556"/>
      <c r="D567" s="556"/>
      <c r="E567" s="556"/>
      <c r="F567" s="556"/>
      <c r="G567" s="556"/>
      <c r="H567" s="556"/>
      <c r="I567" s="556"/>
      <c r="J567" s="557"/>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Butte</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60" t="s">
        <v>535</v>
      </c>
      <c r="F606" s="474"/>
      <c r="G606" s="560"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Butte</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60" t="s">
        <v>535</v>
      </c>
      <c r="F660" s="474"/>
      <c r="G660" s="560"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Butte</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60" t="s">
        <v>535</v>
      </c>
      <c r="F714" s="474"/>
      <c r="G714" s="560"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Butte</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60" t="s">
        <v>535</v>
      </c>
      <c r="F768" s="474"/>
      <c r="G768" s="560"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5" t="str">
        <f>'CONTACT INFORMATION'!$A$24</f>
        <v>Butte</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6" t="s">
        <v>847</v>
      </c>
      <c r="B10" s="566"/>
      <c r="C10" s="569"/>
      <c r="D10" s="173">
        <f>'REPORT 1'!$I$16</f>
        <v>0</v>
      </c>
      <c r="E10" s="130"/>
      <c r="F10" s="39"/>
      <c r="G10" s="566" t="s">
        <v>847</v>
      </c>
      <c r="H10" s="566"/>
      <c r="I10" s="569"/>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140</v>
      </c>
      <c r="E17" s="39"/>
      <c r="F17" s="39"/>
      <c r="G17" s="561" t="s">
        <v>847</v>
      </c>
      <c r="H17" s="561"/>
      <c r="I17" s="562"/>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6"/>
      <c r="B21" s="566"/>
      <c r="C21" s="569"/>
      <c r="D21" s="173">
        <f>'REPORT 3'!$J$26</f>
        <v>59</v>
      </c>
      <c r="E21" s="39"/>
      <c r="F21" s="39"/>
      <c r="G21" s="561" t="s">
        <v>847</v>
      </c>
      <c r="H21" s="561"/>
      <c r="I21" s="562"/>
      <c r="J21" s="173">
        <f>'REPORT 3'!$J$44</f>
        <v>0</v>
      </c>
    </row>
    <row r="22" spans="1:10" ht="13.8" x14ac:dyDescent="0.25">
      <c r="A22" s="110"/>
      <c r="B22" s="110"/>
      <c r="C22" s="110"/>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1" t="s">
        <v>827</v>
      </c>
      <c r="G27" s="563" t="s">
        <v>829</v>
      </c>
      <c r="H27" s="563"/>
      <c r="I27" s="564"/>
      <c r="J27" s="171" t="s">
        <v>827</v>
      </c>
    </row>
    <row r="28" spans="1:10" ht="15" customHeight="1" x14ac:dyDescent="0.25">
      <c r="D28" s="175">
        <f>'ARREST REPORT'!$G$12</f>
        <v>384</v>
      </c>
      <c r="G28" s="561" t="s">
        <v>847</v>
      </c>
      <c r="H28" s="561"/>
      <c r="I28" s="562"/>
      <c r="J28" s="175">
        <f>'ARREST REPORT'!$G$18</f>
        <v>0</v>
      </c>
    </row>
    <row r="31" spans="1:10" ht="13.8" x14ac:dyDescent="0.25">
      <c r="G31" s="563" t="s">
        <v>816</v>
      </c>
      <c r="H31" s="563"/>
      <c r="I31" s="564"/>
      <c r="J31" s="171" t="s">
        <v>827</v>
      </c>
    </row>
    <row r="32" spans="1:10" s="1" customFormat="1" ht="13.8" x14ac:dyDescent="0.25">
      <c r="G32" s="561" t="s">
        <v>847</v>
      </c>
      <c r="H32" s="561"/>
      <c r="I32" s="562"/>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t="str">
        <f>County</f>
        <v>Butte</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0"/>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1" t="s">
        <v>325</v>
      </c>
      <c r="B53" s="601"/>
      <c r="C53" s="601"/>
      <c r="D53" s="601"/>
      <c r="E53" s="602" t="str">
        <f>County</f>
        <v>Butte</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t="str">
        <f>County</f>
        <v>Butte</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5546875" customWidth="1"/>
  </cols>
  <sheetData>
    <row r="1" spans="1:2" x14ac:dyDescent="0.25">
      <c r="A1" t="s">
        <v>539</v>
      </c>
      <c r="B1" s="23" t="str">
        <f>County</f>
        <v>Butte</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Shawnie Hurte</v>
      </c>
    </row>
    <row r="10" spans="1:2" x14ac:dyDescent="0.25">
      <c r="A10" t="s">
        <v>218</v>
      </c>
      <c r="B10" t="str">
        <f>primarytitle</f>
        <v>Administrative Analyst Supervisor</v>
      </c>
    </row>
    <row r="11" spans="1:2" x14ac:dyDescent="0.25">
      <c r="A11" t="s">
        <v>217</v>
      </c>
      <c r="B11" t="str">
        <f>primphone</f>
        <v>530.551.4399</v>
      </c>
    </row>
    <row r="12" spans="1:2" x14ac:dyDescent="0.25">
      <c r="A12" t="s">
        <v>193</v>
      </c>
      <c r="B12" s="10" t="str">
        <f>preemail</f>
        <v>shurte@buttecounty.net</v>
      </c>
    </row>
    <row r="13" spans="1:2" x14ac:dyDescent="0.25">
      <c r="A13" t="s">
        <v>365</v>
      </c>
      <c r="B13" t="str">
        <f>seccontact</f>
        <v>Jennifer Hard</v>
      </c>
    </row>
    <row r="14" spans="1:2" x14ac:dyDescent="0.25">
      <c r="A14" t="s">
        <v>366</v>
      </c>
      <c r="B14" t="str">
        <f>seccontitle</f>
        <v>Program Manager</v>
      </c>
    </row>
    <row r="15" spans="1:2" x14ac:dyDescent="0.25">
      <c r="A15" t="s">
        <v>367</v>
      </c>
      <c r="B15" t="str">
        <f>secphone</f>
        <v>530.552.4394</v>
      </c>
    </row>
    <row r="16" spans="1:2" x14ac:dyDescent="0.25">
      <c r="A16" t="s">
        <v>368</v>
      </c>
      <c r="B16" t="str">
        <f>secemail</f>
        <v>jhard@buttecounty.net</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775230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775230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Butte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Butte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Butte</v>
      </c>
      <c r="B2" s="25">
        <f>Reportdate</f>
        <v>44105</v>
      </c>
      <c r="C2" s="24" t="e">
        <f>Chief</f>
        <v>#REF!</v>
      </c>
      <c r="D2" t="e">
        <f>Chiefphone2</f>
        <v>#REF!</v>
      </c>
      <c r="E2" s="10" t="e">
        <f>Address</f>
        <v>#REF!</v>
      </c>
      <c r="F2" s="10" t="e">
        <f>City</f>
        <v>#REF!</v>
      </c>
      <c r="G2" s="9" t="e">
        <f>ZIP</f>
        <v>#REF!</v>
      </c>
      <c r="H2" s="10" t="e">
        <f>Chiefemail2</f>
        <v>#REF!</v>
      </c>
      <c r="I2" t="str">
        <f>primcontact</f>
        <v>Shawnie Hurte</v>
      </c>
      <c r="J2" t="str">
        <f>primarytitle</f>
        <v>Administrative Analyst Supervisor</v>
      </c>
      <c r="K2" t="str">
        <f>primphone</f>
        <v>530.551.4399</v>
      </c>
      <c r="L2" s="10" t="str">
        <f>preemail</f>
        <v>shurte@buttecounty.net</v>
      </c>
      <c r="M2" t="str">
        <f>seccontact</f>
        <v>Jennifer Hard</v>
      </c>
      <c r="N2" t="str">
        <f>seccontitle</f>
        <v>Program Manager</v>
      </c>
      <c r="O2" t="str">
        <f>secphone</f>
        <v>530.552.4394</v>
      </c>
      <c r="P2" t="str">
        <f>secemail</f>
        <v>jhard@buttecounty.net</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775230</v>
      </c>
      <c r="X2" s="11">
        <f>t1yobgserv</f>
        <v>0</v>
      </c>
      <c r="Y2" s="11">
        <f>t1yobgprof</f>
        <v>0</v>
      </c>
      <c r="Z2" s="11">
        <f>t1yobgcbo</f>
        <v>0</v>
      </c>
      <c r="AA2" s="11">
        <f>t1yobgequip</f>
        <v>0</v>
      </c>
      <c r="AB2" s="11">
        <f>t1yobgadmin</f>
        <v>0</v>
      </c>
      <c r="AC2" s="11">
        <f>t1yobgothr1</f>
        <v>0</v>
      </c>
      <c r="AD2" s="11">
        <f>t1yobgothr2</f>
        <v>0</v>
      </c>
      <c r="AE2" s="11">
        <f>t1yobgothr3</f>
        <v>0</v>
      </c>
      <c r="AF2" s="11">
        <f>t1yobgtot</f>
        <v>775230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Butte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Butte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2020-09-22T19:28:05Z</cp:lastPrinted>
  <dcterms:created xsi:type="dcterms:W3CDTF">2010-06-09T19:05:00Z</dcterms:created>
  <dcterms:modified xsi:type="dcterms:W3CDTF">2020-10-26T17:48:48Z</dcterms:modified>
</cp:coreProperties>
</file>